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0" yWindow="0" windowWidth="25125" windowHeight="13635"/>
  </bookViews>
  <sheets>
    <sheet name="Cover Page" sheetId="8" r:id="rId1"/>
    <sheet name="Analysis" sheetId="3" r:id="rId2"/>
    <sheet name="Reference" sheetId="7" r:id="rId3"/>
  </sheets>
  <externalReferences>
    <externalReference r:id="rId4"/>
  </externalReferences>
  <definedNames>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ho">#REF!</definedName>
    <definedName name="tblCauses">#REF!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AD21" i="3" l="1"/>
  <c r="AD20" i="3"/>
  <c r="AD17" i="3"/>
  <c r="AD18" i="3" l="1"/>
  <c r="AD19" i="3"/>
  <c r="AD15" i="3" l="1"/>
  <c r="AD16" i="3"/>
  <c r="D5" i="3" l="1"/>
  <c r="Q21" i="3" l="1"/>
  <c r="Q18" i="3"/>
  <c r="Q19" i="3"/>
  <c r="Q20" i="3"/>
  <c r="Q17" i="3"/>
  <c r="Q15" i="3"/>
  <c r="Q16" i="3"/>
  <c r="D9" i="3" l="1"/>
  <c r="U11" i="3" s="1"/>
  <c r="Y21" i="3" l="1"/>
  <c r="Y20" i="3"/>
  <c r="Y19" i="3"/>
  <c r="Y18" i="3"/>
  <c r="Y17" i="3"/>
  <c r="Y15" i="3"/>
  <c r="Y16" i="3"/>
  <c r="Y14" i="3"/>
  <c r="D7" i="3"/>
  <c r="S11" i="3" s="1"/>
  <c r="D8" i="3"/>
  <c r="T11" i="3" s="1"/>
  <c r="D6" i="3"/>
  <c r="R11" i="3" s="1"/>
  <c r="AD14" i="3"/>
  <c r="X21" i="3" l="1"/>
  <c r="X20" i="3"/>
  <c r="X19" i="3"/>
  <c r="X18" i="3"/>
  <c r="X17" i="3"/>
  <c r="V20" i="3"/>
  <c r="V19" i="3"/>
  <c r="V18" i="3"/>
  <c r="V17" i="3"/>
  <c r="Z17" i="3" s="1"/>
  <c r="V21" i="3"/>
  <c r="W17" i="3"/>
  <c r="W21" i="3"/>
  <c r="W20" i="3"/>
  <c r="W19" i="3"/>
  <c r="W18" i="3"/>
  <c r="W15" i="3"/>
  <c r="W16" i="3"/>
  <c r="V15" i="3"/>
  <c r="V16" i="3"/>
  <c r="X15" i="3"/>
  <c r="X16" i="3"/>
  <c r="Q14" i="3"/>
  <c r="V14" i="3"/>
  <c r="W14" i="3"/>
  <c r="Q11" i="3"/>
  <c r="X14" i="3"/>
  <c r="E5" i="3"/>
  <c r="Z18" i="3" l="1"/>
  <c r="AA18" i="3" s="1"/>
  <c r="AC18" i="3" s="1"/>
  <c r="AE18" i="3" s="1"/>
  <c r="Z20" i="3"/>
  <c r="AA20" i="3" s="1"/>
  <c r="AC20" i="3" s="1"/>
  <c r="AE20" i="3" s="1"/>
  <c r="Z21" i="3"/>
  <c r="AA21" i="3" s="1"/>
  <c r="AC21" i="3" s="1"/>
  <c r="AE21" i="3" s="1"/>
  <c r="Z19" i="3"/>
  <c r="AA19" i="3" s="1"/>
  <c r="AC19" i="3" s="1"/>
  <c r="AE19" i="3" s="1"/>
  <c r="AA17" i="3"/>
  <c r="AC17" i="3" s="1"/>
  <c r="AE17" i="3" s="1"/>
  <c r="Z15" i="3"/>
  <c r="AA15" i="3" s="1"/>
  <c r="AC15" i="3" s="1"/>
  <c r="AE15" i="3" s="1"/>
  <c r="Z16" i="3"/>
  <c r="AA16" i="3" s="1"/>
  <c r="AC16" i="3" s="1"/>
  <c r="AE16" i="3" s="1"/>
  <c r="Z14" i="3"/>
  <c r="AA14" i="3" s="1"/>
  <c r="AC14" i="3" l="1"/>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4" i="3" l="1"/>
  <c r="I20" i="7"/>
  <c r="I28" i="7"/>
  <c r="AF15" i="3" l="1"/>
  <c r="AF16" i="3"/>
  <c r="AF20" i="3"/>
  <c r="AF17" i="3"/>
  <c r="AF21" i="3"/>
  <c r="AF14" i="3"/>
  <c r="AF18" i="3"/>
  <c r="AF19" i="3"/>
  <c r="AK14" i="3" l="1"/>
  <c r="AK15" i="3" s="1"/>
  <c r="AK16" i="3" s="1"/>
  <c r="AK17" i="3" s="1"/>
  <c r="AK18" i="3" s="1"/>
  <c r="AK19" i="3" s="1"/>
  <c r="AK20" i="3" s="1"/>
  <c r="AK21" i="3" s="1"/>
  <c r="AL14" i="3"/>
  <c r="AL15" i="3" s="1"/>
  <c r="AL16" i="3" s="1"/>
  <c r="AL17" i="3" s="1"/>
  <c r="AL18" i="3" s="1"/>
  <c r="AL19" i="3" s="1"/>
  <c r="AL20" i="3" s="1"/>
  <c r="AL21" i="3" s="1"/>
  <c r="AJ15" i="3"/>
  <c r="AJ19" i="3"/>
  <c r="AJ16" i="3"/>
  <c r="AJ20" i="3"/>
  <c r="AJ17" i="3"/>
  <c r="AJ21" i="3"/>
  <c r="AJ18" i="3"/>
  <c r="AJ14" i="3"/>
  <c r="AM14" i="3" s="1"/>
  <c r="AM17" i="3" l="1"/>
  <c r="AN17" i="3"/>
  <c r="AN15" i="3"/>
  <c r="AM15" i="3"/>
  <c r="AM20" i="3"/>
  <c r="AN20" i="3"/>
  <c r="AN18" i="3"/>
  <c r="AM18" i="3"/>
  <c r="AM16" i="3"/>
  <c r="AN16" i="3"/>
  <c r="AM21" i="3"/>
  <c r="AN21" i="3"/>
  <c r="AN19" i="3"/>
  <c r="AM19" i="3"/>
  <c r="AN14" i="3"/>
</calcChain>
</file>

<file path=xl/sharedStrings.xml><?xml version="1.0" encoding="utf-8"?>
<sst xmlns="http://schemas.openxmlformats.org/spreadsheetml/2006/main" count="546" uniqueCount="127">
  <si>
    <t>Financial</t>
  </si>
  <si>
    <t>Frequency</t>
  </si>
  <si>
    <t>Baseline Residual Risk</t>
  </si>
  <si>
    <t>Original Baseline</t>
  </si>
  <si>
    <t>Safety Consequence</t>
  </si>
  <si>
    <t>Reliability Consequence</t>
  </si>
  <si>
    <t>Compliance Consequence</t>
  </si>
  <si>
    <t>Financial Consequence</t>
  </si>
  <si>
    <t>(000s)</t>
  </si>
  <si>
    <t>Enable</t>
  </si>
  <si>
    <t>Project ID</t>
  </si>
  <si>
    <t>Name</t>
  </si>
  <si>
    <t>Capital Cost (Life of Project)</t>
  </si>
  <si>
    <t>OM Cost (Annual)</t>
  </si>
  <si>
    <t>Annuity</t>
  </si>
  <si>
    <t>New/Existing</t>
  </si>
  <si>
    <t>Life of the Project</t>
  </si>
  <si>
    <t>Safety</t>
  </si>
  <si>
    <t>Reliability</t>
  </si>
  <si>
    <t>Compliance</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</si>
  <si>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</si>
  <si>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</si>
  <si>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</si>
  <si>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</si>
  <si>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</si>
  <si>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</si>
  <si>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</si>
  <si>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</si>
  <si>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</si>
  <si>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</si>
  <si>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</si>
  <si>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</si>
  <si>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</si>
  <si>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</si>
  <si>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</si>
  <si>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</si>
  <si>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</si>
  <si>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</si>
  <si>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</si>
  <si>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</si>
  <si>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</si>
  <si>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</si>
  <si>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</si>
  <si>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</si>
  <si>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</si>
  <si>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</si>
  <si>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</si>
  <si>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</si>
  <si>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</si>
  <si>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</si>
  <si>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</si>
  <si>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</si>
  <si>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</si>
  <si>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</si>
  <si>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</si>
  <si>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</si>
  <si>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</si>
  <si>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</si>
  <si>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</si>
  <si>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</si>
  <si>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</si>
  <si>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</si>
  <si>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</si>
  <si>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</si>
  <si>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Ordered Cumulative Benefit</t>
  </si>
  <si>
    <t>Ordered Cumulative Cost</t>
  </si>
  <si>
    <t>Baseline</t>
  </si>
  <si>
    <t>New Frequency</t>
  </si>
  <si>
    <t>New Score</t>
  </si>
  <si>
    <t>New Consequence Scores, weighted</t>
  </si>
  <si>
    <t>Rank</t>
  </si>
  <si>
    <t>Mitigation Weight</t>
  </si>
  <si>
    <t>SDGE - Climate Change Adaptation</t>
  </si>
  <si>
    <t>SDGE - Unmanned Aircraft System (UAS) Incident</t>
  </si>
  <si>
    <t>2, 8</t>
  </si>
  <si>
    <t>Ordered Mitigations</t>
  </si>
  <si>
    <t>Benefit (for life of project)</t>
  </si>
  <si>
    <t>Scores</t>
  </si>
  <si>
    <t>Score Category</t>
  </si>
  <si>
    <t>Risk</t>
  </si>
  <si>
    <t/>
  </si>
  <si>
    <t>Frequency Adjustment (%)</t>
  </si>
  <si>
    <t>Frequency Mitigation Methodology</t>
  </si>
  <si>
    <t>Description</t>
  </si>
  <si>
    <t>&gt;10 times per year</t>
  </si>
  <si>
    <t>1-10 times per year</t>
  </si>
  <si>
    <t>Once every 1-3 years</t>
  </si>
  <si>
    <t>Once every 3-10 years</t>
  </si>
  <si>
    <t>Once every 10-30 years</t>
  </si>
  <si>
    <t>Once every 30-100 years</t>
  </si>
  <si>
    <t>Once every 100+ years</t>
  </si>
  <si>
    <t>Vegetation Management</t>
  </si>
  <si>
    <t>Advanced Protection</t>
  </si>
  <si>
    <t>Existing</t>
  </si>
  <si>
    <t>Rapid Response</t>
  </si>
  <si>
    <t>Monitoring and Detection Programs</t>
  </si>
  <si>
    <t>Legal and Regulatory Mitigation</t>
  </si>
  <si>
    <t>Adv Ground Fault Detection, Phasor Measurement Units - Distribution, SCADA Capacitors, Smart Isoloation &amp; Reclosing, Wireless Fault Indicators
Automated Fault Location, Phasor Measurement Units - Transmission</t>
  </si>
  <si>
    <t>Marker balls; aviation protection
Mylar Balloon Replacement</t>
  </si>
  <si>
    <t>Weather Stations
Circuit by circuit weather forecasting models to support CFSP &amp; resulting implementation. 
Santa Ana Wildfire Threat Index (SAWTI) establishes data sharing between internal Meterologists and fire agences which include fuel studies. 
Weather awareness system (www.sdgeweather.com) is a communication tool that allows for real time weather information to support system operations and needs to be maintained. 
The WRRM and the recently kicked off WRRM Ops models are such that need to be maintained and licensing agreements paid for their use. 
FPI Components
Involvment with NICS/Scout (web based situational tool)
Partnering with Fuego/Fireball, aircraft that has fire imaging equipment that would provide near real time fire perimeter data</t>
  </si>
  <si>
    <t>Helo and Sunbird Availabilty
Crew Staging
Crew Mobilization
Mobile Command Centers
Utility Wildfire Prevention Teams (Capstone)
Fire Brigade (Capstone)
Community Outreach Programs
Field Patrols
Coordination with communications infrastructure providers</t>
  </si>
  <si>
    <t>Tree Trimming
Pole Brushing
Joint power line inspections with CalFire</t>
  </si>
  <si>
    <t>Inspection, Repair, &amp; Hardening - Distribution</t>
  </si>
  <si>
    <t>Inspection, Repair, &amp; Hardening - Transmission</t>
  </si>
  <si>
    <t>New</t>
  </si>
  <si>
    <t>Long Span inspection and repair
Wood to Steel Program - Major Projects - Distrib
Tie Line Assessments
FiRM
Corrective Maintenance Program
CNF - Distribution
FiRM/Wire Mitigation Progam</t>
  </si>
  <si>
    <t>Wood to Steel Program - Transm
Wood to Steel Program - Major Projects - Transm
CNF - Transmission BC 8165</t>
  </si>
  <si>
    <t>Inspection, Repair, &amp; Hardening - Distribution (Incremental)</t>
  </si>
  <si>
    <t>C-1</t>
  </si>
  <si>
    <t>C-2</t>
  </si>
  <si>
    <t>C-3</t>
  </si>
  <si>
    <t>C-4</t>
  </si>
  <si>
    <t>C-5</t>
  </si>
  <si>
    <t>I-1</t>
  </si>
  <si>
    <t>I-2D</t>
  </si>
  <si>
    <t>I-2T</t>
  </si>
  <si>
    <t>Adjustment Factor</t>
  </si>
  <si>
    <t>Controls</t>
  </si>
  <si>
    <t>Adjusted Baseline</t>
  </si>
  <si>
    <t>Ratio</t>
  </si>
  <si>
    <t>RSE</t>
  </si>
  <si>
    <t>2016 Risk Assessment Mitigation Phase</t>
  </si>
  <si>
    <t>Investigation 16-10-015</t>
  </si>
  <si>
    <t>Risk Spend Efficiency Workpapers to</t>
  </si>
  <si>
    <t>January 2017</t>
  </si>
  <si>
    <t>Wildfires Caused by SDG&amp;E Equipment (Including Third Party Pole Attachments)</t>
  </si>
  <si>
    <t>(Chapter SDG&amp;E-1-WP-RSE)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</si>
</sst>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sz val="11"/>
      <color theme="0"/>
      <name val="Calibri"/>
      <family val="2"/>
      <scheme val="minor"/>
    </font>
    <font>
      <b/>
      <sz val="11"/>
      <name val="Calibri"/>
      <family val="2"/>
      <scheme val="minor"/>
    </font>
    <font>
      <b/>
      <sz val="16"/>
      <name val="Calibri"/>
      <family val="2"/>
      <scheme val="minor"/>
    </font>
    <font>
      <b/>
      <sz val="14"/>
      <name val="Calibri"/>
      <family val="2"/>
      <scheme val="minor"/>
    </font>
    <font>
      <sz val="11"/>
      <name val="Calibri"/>
      <family val="2"/>
    </font>
    <font>
      <sz val="7"/>
      <name val="Calibri"/>
      <family val="2"/>
      <scheme val="minor"/>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8"/>
      <name val="Arial"/>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6">
    <fill>
      <patternFill patternType="none"/>
    </fill>
    <fill>
      <patternFill patternType="gray125"/>
    </fill>
    <fill>
      <patternFill patternType="solid">
        <fgColor theme="7"/>
      </patternFill>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top style="thin">
        <color indexed="64"/>
      </top>
      <bottom style="thin">
        <color indexed="64"/>
      </bottom>
      <diagonal/>
    </border>
    <border>
      <left/>
      <right/>
      <top style="thin">
        <color indexed="48"/>
      </top>
      <bottom style="double">
        <color indexed="48"/>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11" fillId="2"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5" fillId="9" borderId="0" applyNumberFormat="0" applyBorder="0" applyAlignment="0" applyProtection="0"/>
    <xf numFmtId="0" fontId="5" fillId="17" borderId="0" applyNumberFormat="0" applyBorder="0" applyAlignment="0" applyProtection="0"/>
    <xf numFmtId="0" fontId="23" fillId="10"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24" fillId="21" borderId="0" applyNumberFormat="0" applyBorder="0" applyAlignment="0" applyProtection="0"/>
    <xf numFmtId="0" fontId="25" fillId="25" borderId="11" applyNumberFormat="0" applyAlignment="0" applyProtection="0"/>
    <xf numFmtId="0" fontId="26" fillId="18" borderId="12" applyNumberFormat="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5" fillId="14" borderId="0" applyNumberFormat="0" applyBorder="0" applyAlignment="0" applyProtection="0"/>
    <xf numFmtId="0" fontId="17" fillId="3" borderId="0" applyNumberFormat="0" applyBorder="0" applyAlignment="0" applyProtection="0"/>
    <xf numFmtId="0" fontId="28" fillId="0" borderId="13" applyNumberFormat="0" applyFill="0" applyAlignment="0" applyProtection="0"/>
    <xf numFmtId="0" fontId="29" fillId="0" borderId="14" applyNumberFormat="0" applyFill="0" applyAlignment="0" applyProtection="0"/>
    <xf numFmtId="0" fontId="30" fillId="0" borderId="15" applyNumberFormat="0" applyFill="0" applyAlignment="0" applyProtection="0"/>
    <xf numFmtId="0" fontId="30" fillId="0" borderId="0" applyNumberFormat="0" applyFill="0" applyBorder="0" applyAlignment="0" applyProtection="0"/>
    <xf numFmtId="0" fontId="31" fillId="22" borderId="11" applyNumberFormat="0" applyAlignment="0" applyProtection="0"/>
    <xf numFmtId="0" fontId="32" fillId="0" borderId="16" applyNumberFormat="0" applyFill="0" applyAlignment="0" applyProtection="0"/>
    <xf numFmtId="0" fontId="32" fillId="22" borderId="0" applyNumberFormat="0" applyBorder="0" applyAlignment="0" applyProtection="0"/>
    <xf numFmtId="0" fontId="33" fillId="29" borderId="0"/>
    <xf numFmtId="0" fontId="34" fillId="0" borderId="0"/>
    <xf numFmtId="0" fontId="7" fillId="0" borderId="0"/>
    <xf numFmtId="0" fontId="5" fillId="0" borderId="0"/>
    <xf numFmtId="0" fontId="35" fillId="0" borderId="0"/>
    <xf numFmtId="0" fontId="33" fillId="29" borderId="0"/>
    <xf numFmtId="0" fontId="35" fillId="0" borderId="0"/>
    <xf numFmtId="0" fontId="7" fillId="0" borderId="0"/>
    <xf numFmtId="0" fontId="36" fillId="0" borderId="0"/>
    <xf numFmtId="0" fontId="7" fillId="0" borderId="0"/>
    <xf numFmtId="0" fontId="33" fillId="29" borderId="0"/>
    <xf numFmtId="0" fontId="33" fillId="29" borderId="0"/>
    <xf numFmtId="0" fontId="7" fillId="0" borderId="0"/>
    <xf numFmtId="0" fontId="33" fillId="29" borderId="0"/>
    <xf numFmtId="0" fontId="33" fillId="29" borderId="0"/>
    <xf numFmtId="0" fontId="33" fillId="29" borderId="0"/>
    <xf numFmtId="0" fontId="33" fillId="29" borderId="0"/>
    <xf numFmtId="0" fontId="33" fillId="21" borderId="11" applyNumberFormat="0" applyFont="0" applyAlignment="0" applyProtection="0"/>
    <xf numFmtId="0" fontId="1" fillId="4" borderId="10" applyNumberFormat="0" applyFont="0" applyAlignment="0" applyProtection="0"/>
    <xf numFmtId="0" fontId="37" fillId="25" borderId="17" applyNumberFormat="0" applyAlignment="0" applyProtection="0"/>
    <xf numFmtId="4" fontId="33" fillId="30" borderId="11" applyNumberFormat="0" applyProtection="0">
      <alignment vertical="center"/>
    </xf>
    <xf numFmtId="4" fontId="33" fillId="30" borderId="11" applyNumberFormat="0" applyProtection="0">
      <alignment vertical="center"/>
    </xf>
    <xf numFmtId="4" fontId="38" fillId="31" borderId="11" applyNumberFormat="0" applyProtection="0">
      <alignment vertical="center"/>
    </xf>
    <xf numFmtId="4" fontId="33" fillId="31" borderId="11" applyNumberFormat="0" applyProtection="0">
      <alignment horizontal="left" vertical="center" indent="1"/>
    </xf>
    <xf numFmtId="4" fontId="33" fillId="31" borderId="11" applyNumberFormat="0" applyProtection="0">
      <alignment horizontal="left" vertical="center" indent="1"/>
    </xf>
    <xf numFmtId="0" fontId="39" fillId="30" borderId="18" applyNumberFormat="0" applyProtection="0">
      <alignment horizontal="left" vertical="top" indent="1"/>
    </xf>
    <xf numFmtId="4" fontId="33" fillId="32" borderId="11" applyNumberFormat="0" applyProtection="0">
      <alignment horizontal="left" vertical="center" indent="1"/>
    </xf>
    <xf numFmtId="4" fontId="33" fillId="32" borderId="11" applyNumberFormat="0" applyProtection="0">
      <alignment horizontal="left" vertical="center" indent="1"/>
    </xf>
    <xf numFmtId="4" fontId="33" fillId="33" borderId="11" applyNumberFormat="0" applyProtection="0">
      <alignment horizontal="right" vertical="center"/>
    </xf>
    <xf numFmtId="4" fontId="33" fillId="33" borderId="11" applyNumberFormat="0" applyProtection="0">
      <alignment horizontal="right" vertical="center"/>
    </xf>
    <xf numFmtId="4" fontId="33" fillId="34" borderId="11" applyNumberFormat="0" applyProtection="0">
      <alignment horizontal="right" vertical="center"/>
    </xf>
    <xf numFmtId="4" fontId="33" fillId="34" borderId="11" applyNumberFormat="0" applyProtection="0">
      <alignment horizontal="right" vertical="center"/>
    </xf>
    <xf numFmtId="4" fontId="33" fillId="35" borderId="19" applyNumberFormat="0" applyProtection="0">
      <alignment horizontal="right" vertical="center"/>
    </xf>
    <xf numFmtId="4" fontId="33" fillId="35" borderId="19" applyNumberFormat="0" applyProtection="0">
      <alignment horizontal="right" vertical="center"/>
    </xf>
    <xf numFmtId="4" fontId="33" fillId="36" borderId="11" applyNumberFormat="0" applyProtection="0">
      <alignment horizontal="right" vertical="center"/>
    </xf>
    <xf numFmtId="4" fontId="33" fillId="36" borderId="11" applyNumberFormat="0" applyProtection="0">
      <alignment horizontal="right" vertical="center"/>
    </xf>
    <xf numFmtId="4" fontId="33" fillId="37" borderId="11" applyNumberFormat="0" applyProtection="0">
      <alignment horizontal="right" vertical="center"/>
    </xf>
    <xf numFmtId="4" fontId="33" fillId="37" borderId="11" applyNumberFormat="0" applyProtection="0">
      <alignment horizontal="right" vertical="center"/>
    </xf>
    <xf numFmtId="4" fontId="33" fillId="38" borderId="11" applyNumberFormat="0" applyProtection="0">
      <alignment horizontal="right" vertical="center"/>
    </xf>
    <xf numFmtId="4" fontId="33" fillId="38" borderId="11" applyNumberFormat="0" applyProtection="0">
      <alignment horizontal="right" vertical="center"/>
    </xf>
    <xf numFmtId="4" fontId="33" fillId="39" borderId="11" applyNumberFormat="0" applyProtection="0">
      <alignment horizontal="right" vertical="center"/>
    </xf>
    <xf numFmtId="4" fontId="33" fillId="39" borderId="11" applyNumberFormat="0" applyProtection="0">
      <alignment horizontal="right" vertical="center"/>
    </xf>
    <xf numFmtId="4" fontId="33" fillId="40" borderId="11" applyNumberFormat="0" applyProtection="0">
      <alignment horizontal="right" vertical="center"/>
    </xf>
    <xf numFmtId="4" fontId="33" fillId="40" borderId="11" applyNumberFormat="0" applyProtection="0">
      <alignment horizontal="right" vertical="center"/>
    </xf>
    <xf numFmtId="4" fontId="33" fillId="41" borderId="11" applyNumberFormat="0" applyProtection="0">
      <alignment horizontal="right" vertical="center"/>
    </xf>
    <xf numFmtId="4" fontId="33" fillId="41" borderId="11" applyNumberFormat="0" applyProtection="0">
      <alignment horizontal="right" vertical="center"/>
    </xf>
    <xf numFmtId="4" fontId="33" fillId="42" borderId="19" applyNumberFormat="0" applyProtection="0">
      <alignment horizontal="left" vertical="center" indent="1"/>
    </xf>
    <xf numFmtId="4" fontId="33" fillId="42" borderId="19" applyNumberFormat="0" applyProtection="0">
      <alignment horizontal="left" vertical="center" indent="1"/>
    </xf>
    <xf numFmtId="4" fontId="7" fillId="43" borderId="19" applyNumberFormat="0" applyProtection="0">
      <alignment horizontal="left" vertical="center" indent="1"/>
    </xf>
    <xf numFmtId="4" fontId="7" fillId="43" borderId="19" applyNumberFormat="0" applyProtection="0">
      <alignment horizontal="left" vertical="center" indent="1"/>
    </xf>
    <xf numFmtId="4" fontId="33" fillId="44" borderId="11" applyNumberFormat="0" applyProtection="0">
      <alignment horizontal="right" vertical="center"/>
    </xf>
    <xf numFmtId="4" fontId="33" fillId="44" borderId="11" applyNumberFormat="0" applyProtection="0">
      <alignment horizontal="right" vertical="center"/>
    </xf>
    <xf numFmtId="4" fontId="33" fillId="45" borderId="19" applyNumberFormat="0" applyProtection="0">
      <alignment horizontal="left" vertical="center" indent="1"/>
    </xf>
    <xf numFmtId="4" fontId="33" fillId="45" borderId="19" applyNumberFormat="0" applyProtection="0">
      <alignment horizontal="left" vertical="center" indent="1"/>
    </xf>
    <xf numFmtId="4" fontId="33" fillId="44" borderId="19" applyNumberFormat="0" applyProtection="0">
      <alignment horizontal="left" vertical="center" indent="1"/>
    </xf>
    <xf numFmtId="4" fontId="33" fillId="44" borderId="19" applyNumberFormat="0" applyProtection="0">
      <alignment horizontal="left" vertical="center" indent="1"/>
    </xf>
    <xf numFmtId="0" fontId="33" fillId="46" borderId="11" applyNumberFormat="0" applyProtection="0">
      <alignment horizontal="left" vertical="center" indent="1"/>
    </xf>
    <xf numFmtId="0" fontId="33" fillId="46" borderId="11" applyNumberFormat="0" applyProtection="0">
      <alignment horizontal="left" vertical="center" indent="1"/>
    </xf>
    <xf numFmtId="0" fontId="33" fillId="43" borderId="18" applyNumberFormat="0" applyProtection="0">
      <alignment horizontal="left" vertical="top" indent="1"/>
    </xf>
    <xf numFmtId="0" fontId="33" fillId="47" borderId="11" applyNumberFormat="0" applyProtection="0">
      <alignment horizontal="left" vertical="center" indent="1"/>
    </xf>
    <xf numFmtId="0" fontId="33" fillId="47" borderId="11" applyNumberFormat="0" applyProtection="0">
      <alignment horizontal="left" vertical="center" indent="1"/>
    </xf>
    <xf numFmtId="0" fontId="33" fillId="44" borderId="18" applyNumberFormat="0" applyProtection="0">
      <alignment horizontal="left" vertical="top" indent="1"/>
    </xf>
    <xf numFmtId="0" fontId="33" fillId="48" borderId="11" applyNumberFormat="0" applyProtection="0">
      <alignment horizontal="left" vertical="center" indent="1"/>
    </xf>
    <xf numFmtId="0" fontId="33" fillId="48" borderId="11" applyNumberFormat="0" applyProtection="0">
      <alignment horizontal="left" vertical="center" indent="1"/>
    </xf>
    <xf numFmtId="0" fontId="33" fillId="48" borderId="18" applyNumberFormat="0" applyProtection="0">
      <alignment horizontal="left" vertical="top" indent="1"/>
    </xf>
    <xf numFmtId="0" fontId="33" fillId="45" borderId="11" applyNumberFormat="0" applyProtection="0">
      <alignment horizontal="left" vertical="center" indent="1"/>
    </xf>
    <xf numFmtId="0" fontId="33" fillId="45" borderId="11" applyNumberFormat="0" applyProtection="0">
      <alignment horizontal="left" vertical="center" indent="1"/>
    </xf>
    <xf numFmtId="0" fontId="33" fillId="45" borderId="18" applyNumberFormat="0" applyProtection="0">
      <alignment horizontal="left" vertical="top" indent="1"/>
    </xf>
    <xf numFmtId="0" fontId="33" fillId="49" borderId="20" applyNumberFormat="0">
      <protection locked="0"/>
    </xf>
    <xf numFmtId="0" fontId="40" fillId="43" borderId="21" applyBorder="0"/>
    <xf numFmtId="4" fontId="41" fillId="50" borderId="18" applyNumberFormat="0" applyProtection="0">
      <alignment vertical="center"/>
    </xf>
    <xf numFmtId="4" fontId="38" fillId="51" borderId="1" applyNumberFormat="0" applyProtection="0">
      <alignment vertical="center"/>
    </xf>
    <xf numFmtId="4" fontId="41" fillId="46" borderId="18" applyNumberFormat="0" applyProtection="0">
      <alignment horizontal="left" vertical="center" indent="1"/>
    </xf>
    <xf numFmtId="0" fontId="41" fillId="50" borderId="18" applyNumberFormat="0" applyProtection="0">
      <alignment horizontal="left" vertical="top" indent="1"/>
    </xf>
    <xf numFmtId="4" fontId="33" fillId="0" borderId="11" applyNumberFormat="0" applyProtection="0">
      <alignment horizontal="right" vertical="center"/>
    </xf>
    <xf numFmtId="4" fontId="33" fillId="0" borderId="11" applyNumberFormat="0" applyProtection="0">
      <alignment horizontal="right" vertical="center"/>
    </xf>
    <xf numFmtId="4" fontId="38" fillId="52" borderId="11" applyNumberFormat="0" applyProtection="0">
      <alignment horizontal="right" vertical="center"/>
    </xf>
    <xf numFmtId="4" fontId="33" fillId="32" borderId="11" applyNumberFormat="0" applyProtection="0">
      <alignment horizontal="left" vertical="center" indent="1"/>
    </xf>
    <xf numFmtId="4" fontId="33" fillId="32" borderId="11" applyNumberFormat="0" applyProtection="0">
      <alignment horizontal="left" vertical="center" indent="1"/>
    </xf>
    <xf numFmtId="0" fontId="41" fillId="44" borderId="18" applyNumberFormat="0" applyProtection="0">
      <alignment horizontal="left" vertical="top" indent="1"/>
    </xf>
    <xf numFmtId="4" fontId="42" fillId="53" borderId="19" applyNumberFormat="0" applyProtection="0">
      <alignment horizontal="left" vertical="center" indent="1"/>
    </xf>
    <xf numFmtId="0" fontId="33" fillId="54" borderId="1"/>
    <xf numFmtId="0" fontId="33" fillId="54" borderId="1"/>
    <xf numFmtId="4" fontId="43" fillId="49" borderId="11" applyNumberFormat="0" applyProtection="0">
      <alignment horizontal="right" vertical="center"/>
    </xf>
    <xf numFmtId="0" fontId="44" fillId="0" borderId="0" applyNumberFormat="0" applyFill="0" applyBorder="0" applyAlignment="0" applyProtection="0"/>
    <xf numFmtId="0" fontId="1" fillId="55" borderId="22">
      <alignment horizontal="center" vertical="center" wrapText="1"/>
    </xf>
    <xf numFmtId="0" fontId="27" fillId="0" borderId="23" applyNumberFormat="0" applyFill="0" applyAlignment="0" applyProtection="0"/>
    <xf numFmtId="0" fontId="45" fillId="0" borderId="0" applyNumberFormat="0" applyFill="0" applyBorder="0" applyAlignment="0" applyProtection="0"/>
  </cellStyleXfs>
  <cellXfs count="86">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0" fontId="3" fillId="0" borderId="0" xfId="0" applyFont="1" applyFill="1"/>
    <xf numFmtId="0" fontId="12" fillId="0" borderId="0" xfId="0" applyFont="1" applyFill="1"/>
    <xf numFmtId="0" fontId="12" fillId="0" borderId="1" xfId="0" applyFont="1" applyFill="1" applyBorder="1" applyAlignment="1">
      <alignment horizontal="center" wrapText="1"/>
    </xf>
    <xf numFmtId="0" fontId="3" fillId="0" borderId="1" xfId="0" applyFont="1" applyFill="1" applyBorder="1"/>
    <xf numFmtId="43" fontId="3" fillId="0" borderId="1" xfId="3" applyFont="1" applyFill="1" applyBorder="1"/>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0" fontId="3" fillId="0" borderId="1" xfId="0" applyFont="1" applyFill="1" applyBorder="1" applyAlignment="1">
      <alignment wrapText="1"/>
    </xf>
    <xf numFmtId="164" fontId="3" fillId="0" borderId="1" xfId="1" applyNumberFormat="1" applyFont="1" applyFill="1" applyBorder="1"/>
    <xf numFmtId="0" fontId="13" fillId="0" borderId="0" xfId="0" applyFont="1" applyFill="1"/>
    <xf numFmtId="0" fontId="3" fillId="0" borderId="0" xfId="0" applyFont="1" applyFill="1" applyAlignment="1">
      <alignment wrapText="1"/>
    </xf>
    <xf numFmtId="171" fontId="3" fillId="0" borderId="0" xfId="0" applyNumberFormat="1" applyFont="1" applyFill="1"/>
    <xf numFmtId="0" fontId="14" fillId="0" borderId="1" xfId="0" applyFont="1" applyFill="1" applyBorder="1" applyAlignment="1">
      <alignment wrapText="1"/>
    </xf>
    <xf numFmtId="0" fontId="14" fillId="0" borderId="1" xfId="0" applyFont="1" applyFill="1" applyBorder="1" applyAlignment="1"/>
    <xf numFmtId="0" fontId="12" fillId="0" borderId="1" xfId="0" applyFont="1" applyFill="1" applyBorder="1"/>
    <xf numFmtId="0" fontId="12"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0" fontId="3" fillId="0" borderId="0" xfId="0" applyFont="1" applyFill="1" applyBorder="1" applyAlignment="1">
      <alignment vertical="top"/>
    </xf>
    <xf numFmtId="166" fontId="3" fillId="0" borderId="0" xfId="0" applyNumberFormat="1" applyFont="1" applyFill="1"/>
    <xf numFmtId="0" fontId="3" fillId="0" borderId="0" xfId="0" quotePrefix="1" applyFont="1" applyFill="1"/>
    <xf numFmtId="0" fontId="12" fillId="0" borderId="0" xfId="0" applyFont="1" applyFill="1" applyAlignment="1">
      <alignment wrapText="1"/>
    </xf>
    <xf numFmtId="0" fontId="12" fillId="0" borderId="0" xfId="0" applyFont="1" applyFill="1" applyBorder="1" applyAlignment="1">
      <alignment horizontal="center"/>
    </xf>
    <xf numFmtId="0" fontId="15" fillId="0" borderId="0" xfId="0" applyFont="1" applyFill="1" applyAlignment="1">
      <alignment wrapText="1"/>
    </xf>
    <xf numFmtId="9" fontId="12" fillId="0" borderId="1" xfId="2" applyFont="1" applyFill="1" applyBorder="1" applyAlignment="1">
      <alignment horizontal="center"/>
    </xf>
    <xf numFmtId="171" fontId="12" fillId="0" borderId="0" xfId="0" applyNumberFormat="1" applyFont="1" applyFill="1"/>
    <xf numFmtId="171" fontId="12" fillId="0" borderId="1" xfId="0" applyNumberFormat="1" applyFont="1" applyFill="1" applyBorder="1" applyAlignment="1">
      <alignment wrapText="1"/>
    </xf>
    <xf numFmtId="0" fontId="12" fillId="0" borderId="0" xfId="0" applyFont="1" applyFill="1" applyBorder="1" applyAlignment="1">
      <alignment wrapText="1"/>
    </xf>
    <xf numFmtId="0" fontId="16" fillId="0" borderId="1" xfId="0" applyFont="1" applyFill="1" applyBorder="1" applyAlignment="1">
      <alignment wrapText="1"/>
    </xf>
    <xf numFmtId="2" fontId="3" fillId="0" borderId="1" xfId="0" applyNumberFormat="1" applyFont="1" applyFill="1" applyBorder="1"/>
    <xf numFmtId="170"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0" fontId="3" fillId="0" borderId="1" xfId="3" applyNumberFormat="1" applyFont="1" applyFill="1" applyBorder="1"/>
    <xf numFmtId="0" fontId="3" fillId="0" borderId="0" xfId="0" applyFont="1" applyFill="1" applyBorder="1"/>
    <xf numFmtId="43" fontId="3" fillId="0" borderId="0" xfId="0" applyNumberFormat="1" applyFont="1" applyFill="1"/>
    <xf numFmtId="43" fontId="3" fillId="0" borderId="0" xfId="3" applyFont="1" applyFill="1"/>
    <xf numFmtId="164" fontId="3" fillId="0" borderId="1" xfId="5" applyNumberFormat="1" applyFont="1" applyFill="1" applyBorder="1"/>
    <xf numFmtId="44" fontId="3" fillId="0" borderId="1" xfId="1" applyFont="1" applyFill="1" applyBorder="1"/>
    <xf numFmtId="168" fontId="3" fillId="0" borderId="1" xfId="0" applyNumberFormat="1" applyFont="1" applyFill="1" applyBorder="1"/>
    <xf numFmtId="0" fontId="12" fillId="0" borderId="7" xfId="0" applyFont="1" applyFill="1" applyBorder="1" applyAlignment="1">
      <alignment horizontal="left"/>
    </xf>
    <xf numFmtId="0" fontId="12" fillId="0" borderId="8" xfId="0" applyFont="1" applyFill="1" applyBorder="1" applyAlignment="1">
      <alignment horizontal="left"/>
    </xf>
    <xf numFmtId="0" fontId="12" fillId="0" borderId="9" xfId="0" applyFont="1" applyFill="1" applyBorder="1" applyAlignment="1">
      <alignment horizontal="left"/>
    </xf>
    <xf numFmtId="0" fontId="13" fillId="0" borderId="0" xfId="0" applyFont="1" applyFill="1" applyAlignment="1">
      <alignment horizontal="left"/>
    </xf>
    <xf numFmtId="0" fontId="12"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9" fontId="12" fillId="0" borderId="1" xfId="2" applyFont="1" applyFill="1" applyBorder="1" applyAlignment="1">
      <alignment horizontal="center"/>
    </xf>
    <xf numFmtId="0" fontId="12" fillId="0" borderId="1" xfId="0" applyFont="1" applyFill="1" applyBorder="1" applyAlignment="1">
      <alignment horizontal="center"/>
    </xf>
    <xf numFmtId="0" fontId="9" fillId="0" borderId="0" xfId="0" applyFont="1" applyFill="1" applyAlignment="1">
      <alignment horizontal="center" vertical="center" textRotation="90" wrapText="1"/>
    </xf>
    <xf numFmtId="0" fontId="9" fillId="0" borderId="0" xfId="0" applyFont="1" applyFill="1" applyAlignment="1">
      <alignment horizontal="center" wrapText="1"/>
    </xf>
    <xf numFmtId="0" fontId="8" fillId="0" borderId="3" xfId="0" applyFont="1" applyFill="1" applyBorder="1" applyAlignment="1">
      <alignment horizontal="center" wrapText="1"/>
    </xf>
    <xf numFmtId="0" fontId="2" fillId="0" borderId="1" xfId="0" applyFont="1" applyFill="1" applyBorder="1" applyAlignment="1">
      <alignment horizontal="center"/>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center" vertical="center" wrapText="1"/>
    </xf>
    <xf numFmtId="0" fontId="21" fillId="0" borderId="0" xfId="0" applyFont="1" applyAlignment="1">
      <alignment horizontal="center" vertical="center"/>
    </xf>
    <xf numFmtId="17" fontId="22" fillId="0" borderId="0" xfId="0" quotePrefix="1" applyNumberFormat="1" applyFont="1" applyAlignment="1">
      <alignment horizontal="center" vertical="center"/>
    </xf>
    <xf numFmtId="0" fontId="0" fillId="0" borderId="0" xfId="0" applyAlignment="1">
      <alignment horizontal="center"/>
    </xf>
  </cellXfs>
  <cellStyles count="727">
    <cellStyle name="Accent1 - 20%" xfId="6"/>
    <cellStyle name="Accent1 - 40%" xfId="7"/>
    <cellStyle name="Accent1 - 60%" xfId="8"/>
    <cellStyle name="Accent1 10" xfId="9"/>
    <cellStyle name="Accent1 100" xfId="10"/>
    <cellStyle name="Accent1 101" xfId="11"/>
    <cellStyle name="Accent1 11" xfId="12"/>
    <cellStyle name="Accent1 12" xfId="13"/>
    <cellStyle name="Accent1 13" xfId="14"/>
    <cellStyle name="Accent1 14" xfId="15"/>
    <cellStyle name="Accent1 15" xfId="16"/>
    <cellStyle name="Accent1 16" xfId="17"/>
    <cellStyle name="Accent1 17" xfId="18"/>
    <cellStyle name="Accent1 18" xfId="19"/>
    <cellStyle name="Accent1 19" xfId="20"/>
    <cellStyle name="Accent1 2" xfId="21"/>
    <cellStyle name="Accent1 20" xfId="22"/>
    <cellStyle name="Accent1 21" xfId="23"/>
    <cellStyle name="Accent1 22" xfId="24"/>
    <cellStyle name="Accent1 23" xfId="25"/>
    <cellStyle name="Accent1 24" xfId="26"/>
    <cellStyle name="Accent1 25" xfId="27"/>
    <cellStyle name="Accent1 26" xfId="28"/>
    <cellStyle name="Accent1 27" xfId="29"/>
    <cellStyle name="Accent1 28" xfId="30"/>
    <cellStyle name="Accent1 29" xfId="31"/>
    <cellStyle name="Accent1 3" xfId="32"/>
    <cellStyle name="Accent1 30" xfId="33"/>
    <cellStyle name="Accent1 31" xfId="34"/>
    <cellStyle name="Accent1 32" xfId="35"/>
    <cellStyle name="Accent1 33" xfId="36"/>
    <cellStyle name="Accent1 34" xfId="37"/>
    <cellStyle name="Accent1 35" xfId="38"/>
    <cellStyle name="Accent1 36" xfId="39"/>
    <cellStyle name="Accent1 37" xfId="40"/>
    <cellStyle name="Accent1 38" xfId="41"/>
    <cellStyle name="Accent1 39" xfId="42"/>
    <cellStyle name="Accent1 4" xfId="43"/>
    <cellStyle name="Accent1 40" xfId="44"/>
    <cellStyle name="Accent1 41" xfId="45"/>
    <cellStyle name="Accent1 42" xfId="46"/>
    <cellStyle name="Accent1 43" xfId="47"/>
    <cellStyle name="Accent1 44" xfId="48"/>
    <cellStyle name="Accent1 45" xfId="49"/>
    <cellStyle name="Accent1 46" xfId="50"/>
    <cellStyle name="Accent1 47" xfId="51"/>
    <cellStyle name="Accent1 48" xfId="52"/>
    <cellStyle name="Accent1 49" xfId="53"/>
    <cellStyle name="Accent1 5" xfId="54"/>
    <cellStyle name="Accent1 50" xfId="55"/>
    <cellStyle name="Accent1 51" xfId="56"/>
    <cellStyle name="Accent1 52" xfId="57"/>
    <cellStyle name="Accent1 53" xfId="58"/>
    <cellStyle name="Accent1 54" xfId="59"/>
    <cellStyle name="Accent1 55" xfId="60"/>
    <cellStyle name="Accent1 56" xfId="61"/>
    <cellStyle name="Accent1 57" xfId="62"/>
    <cellStyle name="Accent1 58" xfId="63"/>
    <cellStyle name="Accent1 59" xfId="64"/>
    <cellStyle name="Accent1 6" xfId="65"/>
    <cellStyle name="Accent1 60" xfId="66"/>
    <cellStyle name="Accent1 61" xfId="67"/>
    <cellStyle name="Accent1 62" xfId="68"/>
    <cellStyle name="Accent1 63" xfId="69"/>
    <cellStyle name="Accent1 64" xfId="70"/>
    <cellStyle name="Accent1 65" xfId="71"/>
    <cellStyle name="Accent1 66" xfId="72"/>
    <cellStyle name="Accent1 67" xfId="73"/>
    <cellStyle name="Accent1 68" xfId="74"/>
    <cellStyle name="Accent1 69" xfId="75"/>
    <cellStyle name="Accent1 7" xfId="76"/>
    <cellStyle name="Accent1 70" xfId="77"/>
    <cellStyle name="Accent1 71" xfId="78"/>
    <cellStyle name="Accent1 72" xfId="79"/>
    <cellStyle name="Accent1 73" xfId="80"/>
    <cellStyle name="Accent1 74" xfId="81"/>
    <cellStyle name="Accent1 75" xfId="82"/>
    <cellStyle name="Accent1 76" xfId="83"/>
    <cellStyle name="Accent1 77" xfId="84"/>
    <cellStyle name="Accent1 78" xfId="85"/>
    <cellStyle name="Accent1 79" xfId="86"/>
    <cellStyle name="Accent1 8" xfId="87"/>
    <cellStyle name="Accent1 80" xfId="88"/>
    <cellStyle name="Accent1 81" xfId="89"/>
    <cellStyle name="Accent1 82" xfId="90"/>
    <cellStyle name="Accent1 83" xfId="91"/>
    <cellStyle name="Accent1 84" xfId="92"/>
    <cellStyle name="Accent1 85" xfId="93"/>
    <cellStyle name="Accent1 86" xfId="94"/>
    <cellStyle name="Accent1 87" xfId="95"/>
    <cellStyle name="Accent1 88" xfId="96"/>
    <cellStyle name="Accent1 89" xfId="97"/>
    <cellStyle name="Accent1 9" xfId="98"/>
    <cellStyle name="Accent1 90" xfId="99"/>
    <cellStyle name="Accent1 91" xfId="100"/>
    <cellStyle name="Accent1 92" xfId="101"/>
    <cellStyle name="Accent1 93" xfId="102"/>
    <cellStyle name="Accent1 94" xfId="103"/>
    <cellStyle name="Accent1 95" xfId="104"/>
    <cellStyle name="Accent1 96" xfId="105"/>
    <cellStyle name="Accent1 97" xfId="106"/>
    <cellStyle name="Accent1 98" xfId="107"/>
    <cellStyle name="Accent1 99" xfId="108"/>
    <cellStyle name="Accent2 - 20%" xfId="109"/>
    <cellStyle name="Accent2 - 40%" xfId="110"/>
    <cellStyle name="Accent2 - 60%" xfId="111"/>
    <cellStyle name="Accent2 10" xfId="112"/>
    <cellStyle name="Accent2 100" xfId="113"/>
    <cellStyle name="Accent2 101" xfId="114"/>
    <cellStyle name="Accent2 11" xfId="115"/>
    <cellStyle name="Accent2 12" xfId="116"/>
    <cellStyle name="Accent2 13" xfId="117"/>
    <cellStyle name="Accent2 14" xfId="118"/>
    <cellStyle name="Accent2 15" xfId="119"/>
    <cellStyle name="Accent2 16" xfId="120"/>
    <cellStyle name="Accent2 17" xfId="121"/>
    <cellStyle name="Accent2 18" xfId="122"/>
    <cellStyle name="Accent2 19" xfId="123"/>
    <cellStyle name="Accent2 2" xfId="124"/>
    <cellStyle name="Accent2 20" xfId="125"/>
    <cellStyle name="Accent2 21" xfId="126"/>
    <cellStyle name="Accent2 22" xfId="127"/>
    <cellStyle name="Accent2 23" xfId="128"/>
    <cellStyle name="Accent2 24" xfId="129"/>
    <cellStyle name="Accent2 25" xfId="130"/>
    <cellStyle name="Accent2 26" xfId="131"/>
    <cellStyle name="Accent2 27" xfId="132"/>
    <cellStyle name="Accent2 28" xfId="133"/>
    <cellStyle name="Accent2 29" xfId="134"/>
    <cellStyle name="Accent2 3" xfId="135"/>
    <cellStyle name="Accent2 30" xfId="136"/>
    <cellStyle name="Accent2 31" xfId="137"/>
    <cellStyle name="Accent2 32" xfId="138"/>
    <cellStyle name="Accent2 33" xfId="139"/>
    <cellStyle name="Accent2 34" xfId="140"/>
    <cellStyle name="Accent2 35" xfId="141"/>
    <cellStyle name="Accent2 36" xfId="142"/>
    <cellStyle name="Accent2 37" xfId="143"/>
    <cellStyle name="Accent2 38" xfId="144"/>
    <cellStyle name="Accent2 39" xfId="145"/>
    <cellStyle name="Accent2 4" xfId="146"/>
    <cellStyle name="Accent2 40" xfId="147"/>
    <cellStyle name="Accent2 41" xfId="148"/>
    <cellStyle name="Accent2 42" xfId="149"/>
    <cellStyle name="Accent2 43" xfId="150"/>
    <cellStyle name="Accent2 44" xfId="151"/>
    <cellStyle name="Accent2 45" xfId="152"/>
    <cellStyle name="Accent2 46" xfId="153"/>
    <cellStyle name="Accent2 47" xfId="154"/>
    <cellStyle name="Accent2 48" xfId="155"/>
    <cellStyle name="Accent2 49" xfId="156"/>
    <cellStyle name="Accent2 5" xfId="157"/>
    <cellStyle name="Accent2 50" xfId="158"/>
    <cellStyle name="Accent2 51" xfId="159"/>
    <cellStyle name="Accent2 52" xfId="160"/>
    <cellStyle name="Accent2 53" xfId="161"/>
    <cellStyle name="Accent2 54" xfId="162"/>
    <cellStyle name="Accent2 55" xfId="163"/>
    <cellStyle name="Accent2 56" xfId="164"/>
    <cellStyle name="Accent2 57" xfId="165"/>
    <cellStyle name="Accent2 58" xfId="166"/>
    <cellStyle name="Accent2 59" xfId="167"/>
    <cellStyle name="Accent2 6" xfId="168"/>
    <cellStyle name="Accent2 60" xfId="169"/>
    <cellStyle name="Accent2 61" xfId="170"/>
    <cellStyle name="Accent2 62" xfId="171"/>
    <cellStyle name="Accent2 63" xfId="172"/>
    <cellStyle name="Accent2 64" xfId="173"/>
    <cellStyle name="Accent2 65" xfId="174"/>
    <cellStyle name="Accent2 66" xfId="175"/>
    <cellStyle name="Accent2 67" xfId="176"/>
    <cellStyle name="Accent2 68" xfId="177"/>
    <cellStyle name="Accent2 69" xfId="178"/>
    <cellStyle name="Accent2 7" xfId="179"/>
    <cellStyle name="Accent2 70" xfId="180"/>
    <cellStyle name="Accent2 71" xfId="181"/>
    <cellStyle name="Accent2 72" xfId="182"/>
    <cellStyle name="Accent2 73" xfId="183"/>
    <cellStyle name="Accent2 74" xfId="184"/>
    <cellStyle name="Accent2 75" xfId="185"/>
    <cellStyle name="Accent2 76" xfId="186"/>
    <cellStyle name="Accent2 77" xfId="187"/>
    <cellStyle name="Accent2 78" xfId="188"/>
    <cellStyle name="Accent2 79" xfId="189"/>
    <cellStyle name="Accent2 8" xfId="190"/>
    <cellStyle name="Accent2 80" xfId="191"/>
    <cellStyle name="Accent2 81" xfId="192"/>
    <cellStyle name="Accent2 82" xfId="193"/>
    <cellStyle name="Accent2 83" xfId="194"/>
    <cellStyle name="Accent2 84" xfId="195"/>
    <cellStyle name="Accent2 85" xfId="196"/>
    <cellStyle name="Accent2 86" xfId="197"/>
    <cellStyle name="Accent2 87" xfId="198"/>
    <cellStyle name="Accent2 88" xfId="199"/>
    <cellStyle name="Accent2 89" xfId="200"/>
    <cellStyle name="Accent2 9" xfId="201"/>
    <cellStyle name="Accent2 90" xfId="202"/>
    <cellStyle name="Accent2 91" xfId="203"/>
    <cellStyle name="Accent2 92" xfId="204"/>
    <cellStyle name="Accent2 93" xfId="205"/>
    <cellStyle name="Accent2 94" xfId="206"/>
    <cellStyle name="Accent2 95" xfId="207"/>
    <cellStyle name="Accent2 96" xfId="208"/>
    <cellStyle name="Accent2 97" xfId="209"/>
    <cellStyle name="Accent2 98" xfId="210"/>
    <cellStyle name="Accent2 99" xfId="211"/>
    <cellStyle name="Accent3 - 20%" xfId="212"/>
    <cellStyle name="Accent3 - 40%" xfId="213"/>
    <cellStyle name="Accent3 - 60%" xfId="214"/>
    <cellStyle name="Accent3 10" xfId="215"/>
    <cellStyle name="Accent3 100" xfId="216"/>
    <cellStyle name="Accent3 101" xfId="217"/>
    <cellStyle name="Accent3 11" xfId="218"/>
    <cellStyle name="Accent3 12" xfId="219"/>
    <cellStyle name="Accent3 13" xfId="220"/>
    <cellStyle name="Accent3 14" xfId="221"/>
    <cellStyle name="Accent3 15" xfId="222"/>
    <cellStyle name="Accent3 16" xfId="223"/>
    <cellStyle name="Accent3 17" xfId="224"/>
    <cellStyle name="Accent3 18" xfId="225"/>
    <cellStyle name="Accent3 19" xfId="226"/>
    <cellStyle name="Accent3 2" xfId="227"/>
    <cellStyle name="Accent3 20" xfId="228"/>
    <cellStyle name="Accent3 21" xfId="229"/>
    <cellStyle name="Accent3 22" xfId="230"/>
    <cellStyle name="Accent3 23" xfId="231"/>
    <cellStyle name="Accent3 24" xfId="232"/>
    <cellStyle name="Accent3 25" xfId="233"/>
    <cellStyle name="Accent3 26" xfId="234"/>
    <cellStyle name="Accent3 27" xfId="235"/>
    <cellStyle name="Accent3 28" xfId="236"/>
    <cellStyle name="Accent3 29" xfId="237"/>
    <cellStyle name="Accent3 3" xfId="238"/>
    <cellStyle name="Accent3 30" xfId="239"/>
    <cellStyle name="Accent3 31" xfId="240"/>
    <cellStyle name="Accent3 32" xfId="241"/>
    <cellStyle name="Accent3 33" xfId="242"/>
    <cellStyle name="Accent3 34" xfId="243"/>
    <cellStyle name="Accent3 35" xfId="244"/>
    <cellStyle name="Accent3 36" xfId="245"/>
    <cellStyle name="Accent3 37" xfId="246"/>
    <cellStyle name="Accent3 38" xfId="247"/>
    <cellStyle name="Accent3 39" xfId="248"/>
    <cellStyle name="Accent3 4" xfId="249"/>
    <cellStyle name="Accent3 40" xfId="250"/>
    <cellStyle name="Accent3 41" xfId="251"/>
    <cellStyle name="Accent3 42" xfId="252"/>
    <cellStyle name="Accent3 43" xfId="253"/>
    <cellStyle name="Accent3 44" xfId="254"/>
    <cellStyle name="Accent3 45" xfId="255"/>
    <cellStyle name="Accent3 46" xfId="256"/>
    <cellStyle name="Accent3 47" xfId="257"/>
    <cellStyle name="Accent3 48" xfId="258"/>
    <cellStyle name="Accent3 49" xfId="259"/>
    <cellStyle name="Accent3 5" xfId="260"/>
    <cellStyle name="Accent3 50" xfId="261"/>
    <cellStyle name="Accent3 51" xfId="262"/>
    <cellStyle name="Accent3 52" xfId="263"/>
    <cellStyle name="Accent3 53" xfId="264"/>
    <cellStyle name="Accent3 54" xfId="265"/>
    <cellStyle name="Accent3 55" xfId="266"/>
    <cellStyle name="Accent3 56" xfId="267"/>
    <cellStyle name="Accent3 57" xfId="268"/>
    <cellStyle name="Accent3 58" xfId="269"/>
    <cellStyle name="Accent3 59" xfId="270"/>
    <cellStyle name="Accent3 6" xfId="271"/>
    <cellStyle name="Accent3 60" xfId="272"/>
    <cellStyle name="Accent3 61" xfId="273"/>
    <cellStyle name="Accent3 62" xfId="274"/>
    <cellStyle name="Accent3 63" xfId="275"/>
    <cellStyle name="Accent3 64" xfId="276"/>
    <cellStyle name="Accent3 65" xfId="277"/>
    <cellStyle name="Accent3 66" xfId="278"/>
    <cellStyle name="Accent3 67" xfId="279"/>
    <cellStyle name="Accent3 68" xfId="280"/>
    <cellStyle name="Accent3 69" xfId="281"/>
    <cellStyle name="Accent3 7" xfId="282"/>
    <cellStyle name="Accent3 70" xfId="283"/>
    <cellStyle name="Accent3 71" xfId="284"/>
    <cellStyle name="Accent3 72" xfId="285"/>
    <cellStyle name="Accent3 73" xfId="286"/>
    <cellStyle name="Accent3 74" xfId="287"/>
    <cellStyle name="Accent3 75" xfId="288"/>
    <cellStyle name="Accent3 76" xfId="289"/>
    <cellStyle name="Accent3 77" xfId="290"/>
    <cellStyle name="Accent3 78" xfId="291"/>
    <cellStyle name="Accent3 79" xfId="292"/>
    <cellStyle name="Accent3 8" xfId="293"/>
    <cellStyle name="Accent3 80" xfId="294"/>
    <cellStyle name="Accent3 81" xfId="295"/>
    <cellStyle name="Accent3 82" xfId="296"/>
    <cellStyle name="Accent3 83" xfId="297"/>
    <cellStyle name="Accent3 84" xfId="298"/>
    <cellStyle name="Accent3 85" xfId="299"/>
    <cellStyle name="Accent3 86" xfId="300"/>
    <cellStyle name="Accent3 87" xfId="301"/>
    <cellStyle name="Accent3 88" xfId="302"/>
    <cellStyle name="Accent3 89" xfId="303"/>
    <cellStyle name="Accent3 9" xfId="304"/>
    <cellStyle name="Accent3 90" xfId="305"/>
    <cellStyle name="Accent3 91" xfId="306"/>
    <cellStyle name="Accent3 92" xfId="307"/>
    <cellStyle name="Accent3 93" xfId="308"/>
    <cellStyle name="Accent3 94" xfId="309"/>
    <cellStyle name="Accent3 95" xfId="310"/>
    <cellStyle name="Accent3 96" xfId="311"/>
    <cellStyle name="Accent3 97" xfId="312"/>
    <cellStyle name="Accent3 98" xfId="313"/>
    <cellStyle name="Accent3 99" xfId="314"/>
    <cellStyle name="Accent4" xfId="5" builtinId="41"/>
    <cellStyle name="Accent4 - 20%" xfId="315"/>
    <cellStyle name="Accent4 - 40%" xfId="316"/>
    <cellStyle name="Accent4 - 60%" xfId="317"/>
    <cellStyle name="Accent4 10" xfId="318"/>
    <cellStyle name="Accent4 100" xfId="319"/>
    <cellStyle name="Accent4 101" xfId="320"/>
    <cellStyle name="Accent4 11" xfId="321"/>
    <cellStyle name="Accent4 12" xfId="322"/>
    <cellStyle name="Accent4 13" xfId="323"/>
    <cellStyle name="Accent4 14" xfId="324"/>
    <cellStyle name="Accent4 15" xfId="325"/>
    <cellStyle name="Accent4 16" xfId="326"/>
    <cellStyle name="Accent4 17" xfId="327"/>
    <cellStyle name="Accent4 18" xfId="328"/>
    <cellStyle name="Accent4 19" xfId="329"/>
    <cellStyle name="Accent4 2" xfId="330"/>
    <cellStyle name="Accent4 20" xfId="331"/>
    <cellStyle name="Accent4 21" xfId="332"/>
    <cellStyle name="Accent4 22" xfId="333"/>
    <cellStyle name="Accent4 23" xfId="334"/>
    <cellStyle name="Accent4 24" xfId="335"/>
    <cellStyle name="Accent4 25" xfId="336"/>
    <cellStyle name="Accent4 26" xfId="337"/>
    <cellStyle name="Accent4 27" xfId="338"/>
    <cellStyle name="Accent4 28" xfId="339"/>
    <cellStyle name="Accent4 29" xfId="340"/>
    <cellStyle name="Accent4 3" xfId="341"/>
    <cellStyle name="Accent4 30" xfId="342"/>
    <cellStyle name="Accent4 31" xfId="343"/>
    <cellStyle name="Accent4 32" xfId="344"/>
    <cellStyle name="Accent4 33" xfId="345"/>
    <cellStyle name="Accent4 34" xfId="346"/>
    <cellStyle name="Accent4 35" xfId="347"/>
    <cellStyle name="Accent4 36" xfId="348"/>
    <cellStyle name="Accent4 37" xfId="349"/>
    <cellStyle name="Accent4 38" xfId="350"/>
    <cellStyle name="Accent4 39" xfId="351"/>
    <cellStyle name="Accent4 4" xfId="352"/>
    <cellStyle name="Accent4 40" xfId="353"/>
    <cellStyle name="Accent4 41" xfId="354"/>
    <cellStyle name="Accent4 42" xfId="355"/>
    <cellStyle name="Accent4 43" xfId="356"/>
    <cellStyle name="Accent4 44" xfId="357"/>
    <cellStyle name="Accent4 45" xfId="358"/>
    <cellStyle name="Accent4 46" xfId="359"/>
    <cellStyle name="Accent4 47" xfId="360"/>
    <cellStyle name="Accent4 48" xfId="361"/>
    <cellStyle name="Accent4 49" xfId="362"/>
    <cellStyle name="Accent4 5" xfId="363"/>
    <cellStyle name="Accent4 50" xfId="364"/>
    <cellStyle name="Accent4 51" xfId="365"/>
    <cellStyle name="Accent4 52" xfId="366"/>
    <cellStyle name="Accent4 53" xfId="367"/>
    <cellStyle name="Accent4 54" xfId="368"/>
    <cellStyle name="Accent4 55" xfId="369"/>
    <cellStyle name="Accent4 56" xfId="370"/>
    <cellStyle name="Accent4 57" xfId="371"/>
    <cellStyle name="Accent4 58" xfId="372"/>
    <cellStyle name="Accent4 59" xfId="373"/>
    <cellStyle name="Accent4 6" xfId="374"/>
    <cellStyle name="Accent4 60" xfId="375"/>
    <cellStyle name="Accent4 61" xfId="376"/>
    <cellStyle name="Accent4 62" xfId="377"/>
    <cellStyle name="Accent4 63" xfId="378"/>
    <cellStyle name="Accent4 64" xfId="379"/>
    <cellStyle name="Accent4 65" xfId="380"/>
    <cellStyle name="Accent4 66" xfId="381"/>
    <cellStyle name="Accent4 67" xfId="382"/>
    <cellStyle name="Accent4 68" xfId="383"/>
    <cellStyle name="Accent4 69" xfId="384"/>
    <cellStyle name="Accent4 7" xfId="385"/>
    <cellStyle name="Accent4 70" xfId="386"/>
    <cellStyle name="Accent4 71" xfId="387"/>
    <cellStyle name="Accent4 72" xfId="388"/>
    <cellStyle name="Accent4 73" xfId="389"/>
    <cellStyle name="Accent4 74" xfId="390"/>
    <cellStyle name="Accent4 75" xfId="391"/>
    <cellStyle name="Accent4 76" xfId="392"/>
    <cellStyle name="Accent4 77" xfId="393"/>
    <cellStyle name="Accent4 78" xfId="394"/>
    <cellStyle name="Accent4 79" xfId="395"/>
    <cellStyle name="Accent4 8" xfId="396"/>
    <cellStyle name="Accent4 80" xfId="397"/>
    <cellStyle name="Accent4 81" xfId="398"/>
    <cellStyle name="Accent4 82" xfId="399"/>
    <cellStyle name="Accent4 83" xfId="400"/>
    <cellStyle name="Accent4 84" xfId="401"/>
    <cellStyle name="Accent4 85" xfId="402"/>
    <cellStyle name="Accent4 86" xfId="403"/>
    <cellStyle name="Accent4 87" xfId="404"/>
    <cellStyle name="Accent4 88" xfId="405"/>
    <cellStyle name="Accent4 89" xfId="406"/>
    <cellStyle name="Accent4 9" xfId="407"/>
    <cellStyle name="Accent4 90" xfId="408"/>
    <cellStyle name="Accent4 91" xfId="409"/>
    <cellStyle name="Accent4 92" xfId="410"/>
    <cellStyle name="Accent4 93" xfId="411"/>
    <cellStyle name="Accent4 94" xfId="412"/>
    <cellStyle name="Accent4 95" xfId="413"/>
    <cellStyle name="Accent4 96" xfId="414"/>
    <cellStyle name="Accent4 97" xfId="415"/>
    <cellStyle name="Accent4 98" xfId="416"/>
    <cellStyle name="Accent4 99" xfId="417"/>
    <cellStyle name="Accent5 - 20%" xfId="418"/>
    <cellStyle name="Accent5 - 40%" xfId="419"/>
    <cellStyle name="Accent5 - 60%" xfId="420"/>
    <cellStyle name="Accent5 10" xfId="421"/>
    <cellStyle name="Accent5 100" xfId="422"/>
    <cellStyle name="Accent5 101" xfId="423"/>
    <cellStyle name="Accent5 11" xfId="424"/>
    <cellStyle name="Accent5 12" xfId="425"/>
    <cellStyle name="Accent5 13" xfId="426"/>
    <cellStyle name="Accent5 14" xfId="427"/>
    <cellStyle name="Accent5 15" xfId="428"/>
    <cellStyle name="Accent5 16" xfId="429"/>
    <cellStyle name="Accent5 17" xfId="430"/>
    <cellStyle name="Accent5 18" xfId="431"/>
    <cellStyle name="Accent5 19" xfId="432"/>
    <cellStyle name="Accent5 2" xfId="433"/>
    <cellStyle name="Accent5 20" xfId="434"/>
    <cellStyle name="Accent5 21" xfId="435"/>
    <cellStyle name="Accent5 22" xfId="436"/>
    <cellStyle name="Accent5 23" xfId="437"/>
    <cellStyle name="Accent5 24" xfId="438"/>
    <cellStyle name="Accent5 25" xfId="439"/>
    <cellStyle name="Accent5 26" xfId="440"/>
    <cellStyle name="Accent5 27" xfId="441"/>
    <cellStyle name="Accent5 28" xfId="442"/>
    <cellStyle name="Accent5 29" xfId="443"/>
    <cellStyle name="Accent5 3" xfId="444"/>
    <cellStyle name="Accent5 30" xfId="445"/>
    <cellStyle name="Accent5 31" xfId="446"/>
    <cellStyle name="Accent5 32" xfId="447"/>
    <cellStyle name="Accent5 33" xfId="448"/>
    <cellStyle name="Accent5 34" xfId="449"/>
    <cellStyle name="Accent5 35" xfId="450"/>
    <cellStyle name="Accent5 36" xfId="451"/>
    <cellStyle name="Accent5 37" xfId="452"/>
    <cellStyle name="Accent5 38" xfId="453"/>
    <cellStyle name="Accent5 39" xfId="454"/>
    <cellStyle name="Accent5 4" xfId="455"/>
    <cellStyle name="Accent5 40" xfId="456"/>
    <cellStyle name="Accent5 41" xfId="457"/>
    <cellStyle name="Accent5 42" xfId="458"/>
    <cellStyle name="Accent5 43" xfId="459"/>
    <cellStyle name="Accent5 44" xfId="460"/>
    <cellStyle name="Accent5 45" xfId="461"/>
    <cellStyle name="Accent5 46" xfId="462"/>
    <cellStyle name="Accent5 47" xfId="463"/>
    <cellStyle name="Accent5 48" xfId="464"/>
    <cellStyle name="Accent5 49" xfId="465"/>
    <cellStyle name="Accent5 5" xfId="466"/>
    <cellStyle name="Accent5 50" xfId="467"/>
    <cellStyle name="Accent5 51" xfId="468"/>
    <cellStyle name="Accent5 52" xfId="469"/>
    <cellStyle name="Accent5 53" xfId="470"/>
    <cellStyle name="Accent5 54" xfId="471"/>
    <cellStyle name="Accent5 55" xfId="472"/>
    <cellStyle name="Accent5 56" xfId="473"/>
    <cellStyle name="Accent5 57" xfId="474"/>
    <cellStyle name="Accent5 58" xfId="475"/>
    <cellStyle name="Accent5 59" xfId="476"/>
    <cellStyle name="Accent5 6" xfId="477"/>
    <cellStyle name="Accent5 60" xfId="478"/>
    <cellStyle name="Accent5 61" xfId="479"/>
    <cellStyle name="Accent5 62" xfId="480"/>
    <cellStyle name="Accent5 63" xfId="481"/>
    <cellStyle name="Accent5 64" xfId="482"/>
    <cellStyle name="Accent5 65" xfId="483"/>
    <cellStyle name="Accent5 66" xfId="484"/>
    <cellStyle name="Accent5 67" xfId="485"/>
    <cellStyle name="Accent5 68" xfId="486"/>
    <cellStyle name="Accent5 69" xfId="487"/>
    <cellStyle name="Accent5 7" xfId="488"/>
    <cellStyle name="Accent5 70" xfId="489"/>
    <cellStyle name="Accent5 71" xfId="490"/>
    <cellStyle name="Accent5 72" xfId="491"/>
    <cellStyle name="Accent5 73" xfId="492"/>
    <cellStyle name="Accent5 74" xfId="493"/>
    <cellStyle name="Accent5 75" xfId="494"/>
    <cellStyle name="Accent5 76" xfId="495"/>
    <cellStyle name="Accent5 77" xfId="496"/>
    <cellStyle name="Accent5 78" xfId="497"/>
    <cellStyle name="Accent5 79" xfId="498"/>
    <cellStyle name="Accent5 8" xfId="499"/>
    <cellStyle name="Accent5 80" xfId="500"/>
    <cellStyle name="Accent5 81" xfId="501"/>
    <cellStyle name="Accent5 82" xfId="502"/>
    <cellStyle name="Accent5 83" xfId="503"/>
    <cellStyle name="Accent5 84" xfId="504"/>
    <cellStyle name="Accent5 85" xfId="505"/>
    <cellStyle name="Accent5 86" xfId="506"/>
    <cellStyle name="Accent5 87" xfId="507"/>
    <cellStyle name="Accent5 88" xfId="508"/>
    <cellStyle name="Accent5 89" xfId="509"/>
    <cellStyle name="Accent5 9" xfId="510"/>
    <cellStyle name="Accent5 90" xfId="511"/>
    <cellStyle name="Accent5 91" xfId="512"/>
    <cellStyle name="Accent5 92" xfId="513"/>
    <cellStyle name="Accent5 93" xfId="514"/>
    <cellStyle name="Accent5 94" xfId="515"/>
    <cellStyle name="Accent5 95" xfId="516"/>
    <cellStyle name="Accent5 96" xfId="517"/>
    <cellStyle name="Accent5 97" xfId="518"/>
    <cellStyle name="Accent5 98" xfId="519"/>
    <cellStyle name="Accent5 99" xfId="520"/>
    <cellStyle name="Accent6 - 20%" xfId="521"/>
    <cellStyle name="Accent6 - 40%" xfId="522"/>
    <cellStyle name="Accent6 - 60%" xfId="523"/>
    <cellStyle name="Accent6 10" xfId="524"/>
    <cellStyle name="Accent6 100" xfId="525"/>
    <cellStyle name="Accent6 101" xfId="526"/>
    <cellStyle name="Accent6 11" xfId="527"/>
    <cellStyle name="Accent6 12" xfId="528"/>
    <cellStyle name="Accent6 13" xfId="529"/>
    <cellStyle name="Accent6 14" xfId="530"/>
    <cellStyle name="Accent6 15" xfId="531"/>
    <cellStyle name="Accent6 16" xfId="532"/>
    <cellStyle name="Accent6 17" xfId="533"/>
    <cellStyle name="Accent6 18" xfId="534"/>
    <cellStyle name="Accent6 19" xfId="535"/>
    <cellStyle name="Accent6 2" xfId="536"/>
    <cellStyle name="Accent6 20" xfId="537"/>
    <cellStyle name="Accent6 21" xfId="538"/>
    <cellStyle name="Accent6 22" xfId="539"/>
    <cellStyle name="Accent6 23" xfId="540"/>
    <cellStyle name="Accent6 24" xfId="541"/>
    <cellStyle name="Accent6 25" xfId="542"/>
    <cellStyle name="Accent6 26" xfId="543"/>
    <cellStyle name="Accent6 27" xfId="544"/>
    <cellStyle name="Accent6 28" xfId="545"/>
    <cellStyle name="Accent6 29" xfId="546"/>
    <cellStyle name="Accent6 3" xfId="547"/>
    <cellStyle name="Accent6 30" xfId="548"/>
    <cellStyle name="Accent6 31" xfId="549"/>
    <cellStyle name="Accent6 32" xfId="550"/>
    <cellStyle name="Accent6 33" xfId="551"/>
    <cellStyle name="Accent6 34" xfId="552"/>
    <cellStyle name="Accent6 35" xfId="553"/>
    <cellStyle name="Accent6 36" xfId="554"/>
    <cellStyle name="Accent6 37" xfId="555"/>
    <cellStyle name="Accent6 38" xfId="556"/>
    <cellStyle name="Accent6 39" xfId="557"/>
    <cellStyle name="Accent6 4" xfId="558"/>
    <cellStyle name="Accent6 40" xfId="559"/>
    <cellStyle name="Accent6 41" xfId="560"/>
    <cellStyle name="Accent6 42" xfId="561"/>
    <cellStyle name="Accent6 43" xfId="562"/>
    <cellStyle name="Accent6 44" xfId="563"/>
    <cellStyle name="Accent6 45" xfId="564"/>
    <cellStyle name="Accent6 46" xfId="565"/>
    <cellStyle name="Accent6 47" xfId="566"/>
    <cellStyle name="Accent6 48" xfId="567"/>
    <cellStyle name="Accent6 49" xfId="568"/>
    <cellStyle name="Accent6 5" xfId="569"/>
    <cellStyle name="Accent6 50" xfId="570"/>
    <cellStyle name="Accent6 51" xfId="571"/>
    <cellStyle name="Accent6 52" xfId="572"/>
    <cellStyle name="Accent6 53" xfId="573"/>
    <cellStyle name="Accent6 54" xfId="574"/>
    <cellStyle name="Accent6 55" xfId="575"/>
    <cellStyle name="Accent6 56" xfId="576"/>
    <cellStyle name="Accent6 57" xfId="577"/>
    <cellStyle name="Accent6 58" xfId="578"/>
    <cellStyle name="Accent6 59" xfId="579"/>
    <cellStyle name="Accent6 6" xfId="580"/>
    <cellStyle name="Accent6 60" xfId="581"/>
    <cellStyle name="Accent6 61" xfId="582"/>
    <cellStyle name="Accent6 62" xfId="583"/>
    <cellStyle name="Accent6 63" xfId="584"/>
    <cellStyle name="Accent6 64" xfId="585"/>
    <cellStyle name="Accent6 65" xfId="586"/>
    <cellStyle name="Accent6 66" xfId="587"/>
    <cellStyle name="Accent6 67" xfId="588"/>
    <cellStyle name="Accent6 68" xfId="589"/>
    <cellStyle name="Accent6 69" xfId="590"/>
    <cellStyle name="Accent6 7" xfId="591"/>
    <cellStyle name="Accent6 70" xfId="592"/>
    <cellStyle name="Accent6 71" xfId="593"/>
    <cellStyle name="Accent6 72" xfId="594"/>
    <cellStyle name="Accent6 73" xfId="595"/>
    <cellStyle name="Accent6 74" xfId="596"/>
    <cellStyle name="Accent6 75" xfId="597"/>
    <cellStyle name="Accent6 76" xfId="598"/>
    <cellStyle name="Accent6 77" xfId="599"/>
    <cellStyle name="Accent6 78" xfId="600"/>
    <cellStyle name="Accent6 79" xfId="601"/>
    <cellStyle name="Accent6 8" xfId="602"/>
    <cellStyle name="Accent6 80" xfId="603"/>
    <cellStyle name="Accent6 81" xfId="604"/>
    <cellStyle name="Accent6 82" xfId="605"/>
    <cellStyle name="Accent6 83" xfId="606"/>
    <cellStyle name="Accent6 84" xfId="607"/>
    <cellStyle name="Accent6 85" xfId="608"/>
    <cellStyle name="Accent6 86" xfId="609"/>
    <cellStyle name="Accent6 87" xfId="610"/>
    <cellStyle name="Accent6 88" xfId="611"/>
    <cellStyle name="Accent6 89" xfId="612"/>
    <cellStyle name="Accent6 9" xfId="613"/>
    <cellStyle name="Accent6 90" xfId="614"/>
    <cellStyle name="Accent6 91" xfId="615"/>
    <cellStyle name="Accent6 92" xfId="616"/>
    <cellStyle name="Accent6 93" xfId="617"/>
    <cellStyle name="Accent6 94" xfId="618"/>
    <cellStyle name="Accent6 95" xfId="619"/>
    <cellStyle name="Accent6 96" xfId="620"/>
    <cellStyle name="Accent6 97" xfId="621"/>
    <cellStyle name="Accent6 98" xfId="622"/>
    <cellStyle name="Accent6 99" xfId="623"/>
    <cellStyle name="Bad 2" xfId="624"/>
    <cellStyle name="Calculation 2" xfId="625"/>
    <cellStyle name="Check Cell 2" xfId="626"/>
    <cellStyle name="Comma" xfId="3" builtinId="3"/>
    <cellStyle name="Comma 2" xfId="4"/>
    <cellStyle name="Currency" xfId="1" builtinId="4"/>
    <cellStyle name="Emphasis 1" xfId="627"/>
    <cellStyle name="Emphasis 2" xfId="628"/>
    <cellStyle name="Emphasis 3" xfId="629"/>
    <cellStyle name="Good 2" xfId="630"/>
    <cellStyle name="Good 2 2" xfId="631"/>
    <cellStyle name="Heading 1 2" xfId="632"/>
    <cellStyle name="Heading 2 2" xfId="633"/>
    <cellStyle name="Heading 3 2" xfId="634"/>
    <cellStyle name="Heading 4 2" xfId="635"/>
    <cellStyle name="Input 2" xfId="636"/>
    <cellStyle name="Linked Cell 2" xfId="637"/>
    <cellStyle name="Neutral 2" xfId="638"/>
    <cellStyle name="Normal" xfId="0" builtinId="0"/>
    <cellStyle name="Normal 2" xfId="639"/>
    <cellStyle name="Normal 2 2" xfId="640"/>
    <cellStyle name="Normal 2 2 2" xfId="641"/>
    <cellStyle name="Normal 2 2_O&amp;M" xfId="642"/>
    <cellStyle name="Normal 2 3" xfId="643"/>
    <cellStyle name="Normal 3" xfId="644"/>
    <cellStyle name="Normal 3 2" xfId="645"/>
    <cellStyle name="Normal 3 2 2" xfId="646"/>
    <cellStyle name="Normal 3 2_O&amp;M" xfId="647"/>
    <cellStyle name="Normal 3 3" xfId="648"/>
    <cellStyle name="Normal 3 4" xfId="649"/>
    <cellStyle name="Normal 4" xfId="650"/>
    <cellStyle name="Normal 4 2" xfId="651"/>
    <cellStyle name="Normal 4 2 2" xfId="652"/>
    <cellStyle name="Normal 4 3" xfId="653"/>
    <cellStyle name="Normal 5" xfId="654"/>
    <cellStyle name="Normal 5 2" xfId="655"/>
    <cellStyle name="Note 2" xfId="656"/>
    <cellStyle name="Note 2 2" xfId="657"/>
    <cellStyle name="Output 2" xfId="658"/>
    <cellStyle name="Percent" xfId="2" builtinId="5"/>
    <cellStyle name="SAPBEXaggData" xfId="659"/>
    <cellStyle name="SAPBEXaggData 2" xfId="660"/>
    <cellStyle name="SAPBEXaggDataEmph" xfId="661"/>
    <cellStyle name="SAPBEXaggItem" xfId="662"/>
    <cellStyle name="SAPBEXaggItem 2" xfId="663"/>
    <cellStyle name="SAPBEXaggItemX" xfId="664"/>
    <cellStyle name="SAPBEXchaText" xfId="665"/>
    <cellStyle name="SAPBEXchaText 2" xfId="666"/>
    <cellStyle name="SAPBEXexcBad7" xfId="667"/>
    <cellStyle name="SAPBEXexcBad7 2" xfId="668"/>
    <cellStyle name="SAPBEXexcBad8" xfId="669"/>
    <cellStyle name="SAPBEXexcBad8 2" xfId="670"/>
    <cellStyle name="SAPBEXexcBad9" xfId="671"/>
    <cellStyle name="SAPBEXexcBad9 2" xfId="672"/>
    <cellStyle name="SAPBEXexcCritical4" xfId="673"/>
    <cellStyle name="SAPBEXexcCritical4 2" xfId="674"/>
    <cellStyle name="SAPBEXexcCritical5" xfId="675"/>
    <cellStyle name="SAPBEXexcCritical5 2" xfId="676"/>
    <cellStyle name="SAPBEXexcCritical6" xfId="677"/>
    <cellStyle name="SAPBEXexcCritical6 2" xfId="678"/>
    <cellStyle name="SAPBEXexcGood1" xfId="679"/>
    <cellStyle name="SAPBEXexcGood1 2" xfId="680"/>
    <cellStyle name="SAPBEXexcGood2" xfId="681"/>
    <cellStyle name="SAPBEXexcGood2 2" xfId="682"/>
    <cellStyle name="SAPBEXexcGood3" xfId="683"/>
    <cellStyle name="SAPBEXexcGood3 2" xfId="684"/>
    <cellStyle name="SAPBEXfilterDrill" xfId="685"/>
    <cellStyle name="SAPBEXfilterDrill 2" xfId="686"/>
    <cellStyle name="SAPBEXfilterItem" xfId="687"/>
    <cellStyle name="SAPBEXfilterText" xfId="688"/>
    <cellStyle name="SAPBEXformats" xfId="689"/>
    <cellStyle name="SAPBEXformats 2" xfId="690"/>
    <cellStyle name="SAPBEXheaderItem" xfId="691"/>
    <cellStyle name="SAPBEXheaderItem 2" xfId="692"/>
    <cellStyle name="SAPBEXheaderText" xfId="693"/>
    <cellStyle name="SAPBEXheaderText 2" xfId="694"/>
    <cellStyle name="SAPBEXHLevel0" xfId="695"/>
    <cellStyle name="SAPBEXHLevel0 2" xfId="696"/>
    <cellStyle name="SAPBEXHLevel0X" xfId="697"/>
    <cellStyle name="SAPBEXHLevel1" xfId="698"/>
    <cellStyle name="SAPBEXHLevel1 2" xfId="699"/>
    <cellStyle name="SAPBEXHLevel1X" xfId="700"/>
    <cellStyle name="SAPBEXHLevel2" xfId="701"/>
    <cellStyle name="SAPBEXHLevel2 2" xfId="702"/>
    <cellStyle name="SAPBEXHLevel2X" xfId="703"/>
    <cellStyle name="SAPBEXHLevel3" xfId="704"/>
    <cellStyle name="SAPBEXHLevel3 2" xfId="705"/>
    <cellStyle name="SAPBEXHLevel3X" xfId="706"/>
    <cellStyle name="SAPBEXinputData" xfId="707"/>
    <cellStyle name="SAPBEXItemHeader" xfId="708"/>
    <cellStyle name="SAPBEXresData" xfId="709"/>
    <cellStyle name="SAPBEXresDataEmph" xfId="710"/>
    <cellStyle name="SAPBEXresItem" xfId="711"/>
    <cellStyle name="SAPBEXresItemX" xfId="712"/>
    <cellStyle name="SAPBEXstdData" xfId="713"/>
    <cellStyle name="SAPBEXstdData 2" xfId="714"/>
    <cellStyle name="SAPBEXstdDataEmph" xfId="715"/>
    <cellStyle name="SAPBEXstdItem" xfId="716"/>
    <cellStyle name="SAPBEXstdItem 2" xfId="717"/>
    <cellStyle name="SAPBEXstdItemX" xfId="718"/>
    <cellStyle name="SAPBEXtitle" xfId="719"/>
    <cellStyle name="SAPBEXunassignedItem" xfId="720"/>
    <cellStyle name="SAPBEXunassignedItem 2" xfId="721"/>
    <cellStyle name="SAPBEXundefined" xfId="722"/>
    <cellStyle name="Sheet Title" xfId="723"/>
    <cellStyle name="Style 1" xfId="724"/>
    <cellStyle name="Total 2" xfId="725"/>
    <cellStyle name="Warning Text 2" xfId="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1809750</xdr:colOff>
      <xdr:row>14</xdr:row>
      <xdr:rowOff>123825</xdr:rowOff>
    </xdr:from>
    <xdr:to>
      <xdr:col>0</xdr:col>
      <xdr:colOff>4124325</xdr:colOff>
      <xdr:row>21</xdr:row>
      <xdr:rowOff>28575</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0" y="4762500"/>
          <a:ext cx="2314575" cy="12382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as/SDGE-2-WP-RSE%20Catastrophic%20Damage%20Involving%20Third%20Party%20Dig-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nalysis"/>
      <sheetName val="Baseline Mitigation"/>
      <sheetName val="2015Costs"/>
      <sheetName val="Data"/>
      <sheetName val="Referenc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85" customWidth="1"/>
  </cols>
  <sheetData>
    <row r="1" spans="1:1" ht="34.5" x14ac:dyDescent="0.25">
      <c r="A1" s="79"/>
    </row>
    <row r="2" spans="1:1" ht="34.5" x14ac:dyDescent="0.25">
      <c r="A2" s="79"/>
    </row>
    <row r="3" spans="1:1" ht="34.5" x14ac:dyDescent="0.25">
      <c r="A3" s="80" t="s">
        <v>121</v>
      </c>
    </row>
    <row r="4" spans="1:1" ht="6" customHeight="1" x14ac:dyDescent="0.25">
      <c r="A4" s="80"/>
    </row>
    <row r="5" spans="1:1" ht="34.5" x14ac:dyDescent="0.25">
      <c r="A5" s="81" t="s">
        <v>122</v>
      </c>
    </row>
    <row r="6" spans="1:1" ht="6" customHeight="1" x14ac:dyDescent="0.25">
      <c r="A6" s="80"/>
    </row>
    <row r="7" spans="1:1" ht="34.5" x14ac:dyDescent="0.25">
      <c r="A7" s="80" t="s">
        <v>123</v>
      </c>
    </row>
    <row r="8" spans="1:1" ht="6" customHeight="1" x14ac:dyDescent="0.25">
      <c r="A8" s="80"/>
    </row>
    <row r="9" spans="1:1" ht="103.5" x14ac:dyDescent="0.25">
      <c r="A9" s="82" t="s">
        <v>125</v>
      </c>
    </row>
    <row r="10" spans="1:1" ht="6" customHeight="1" x14ac:dyDescent="0.25">
      <c r="A10" s="80"/>
    </row>
    <row r="11" spans="1:1" ht="34.5" x14ac:dyDescent="0.25">
      <c r="A11" s="80" t="s">
        <v>126</v>
      </c>
    </row>
    <row r="12" spans="1:1" ht="31.5" customHeight="1" x14ac:dyDescent="0.25">
      <c r="A12" s="83"/>
    </row>
    <row r="13" spans="1:1" ht="18.75" x14ac:dyDescent="0.25">
      <c r="A13" s="84" t="s">
        <v>124</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29"/>
  <sheetViews>
    <sheetView zoomScale="85" zoomScaleNormal="85" workbookViewId="0">
      <selection activeCell="AC14" sqref="AC14"/>
    </sheetView>
  </sheetViews>
  <sheetFormatPr defaultRowHeight="15" x14ac:dyDescent="0.25"/>
  <cols>
    <col min="1" max="1" width="7.28515625" style="10" bestFit="1" customWidth="1"/>
    <col min="2" max="2" width="14" style="10" bestFit="1" customWidth="1"/>
    <col min="3" max="3" width="28.28515625" style="10" customWidth="1"/>
    <col min="4" max="4" width="11.85546875" style="10" bestFit="1" customWidth="1"/>
    <col min="5" max="5" width="10.5703125" style="10" bestFit="1" customWidth="1"/>
    <col min="6" max="6" width="2.28515625" style="10" customWidth="1"/>
    <col min="7" max="7" width="10.5703125" style="10" customWidth="1"/>
    <col min="8" max="8" width="28.5703125" style="10" customWidth="1"/>
    <col min="9" max="9" width="70.85546875" style="27" customWidth="1"/>
    <col min="10" max="10" width="18.5703125" style="10" bestFit="1" customWidth="1"/>
    <col min="11" max="11" width="13.5703125" style="10" bestFit="1" customWidth="1"/>
    <col min="12" max="12" width="11.5703125" style="10" hidden="1" customWidth="1"/>
    <col min="13" max="13" width="11.5703125" style="10" customWidth="1"/>
    <col min="14" max="14" width="13" style="10" bestFit="1" customWidth="1"/>
    <col min="15" max="15" width="21.140625" style="10" customWidth="1"/>
    <col min="16" max="16" width="11.85546875" style="10" bestFit="1" customWidth="1"/>
    <col min="17" max="17" width="19" style="10" bestFit="1" customWidth="1"/>
    <col min="18" max="18" width="8.7109375" style="10" bestFit="1" customWidth="1"/>
    <col min="19" max="19" width="13" style="10" bestFit="1" customWidth="1"/>
    <col min="20" max="20" width="15" style="10" bestFit="1" customWidth="1"/>
    <col min="21" max="21" width="12" style="10" bestFit="1" customWidth="1"/>
    <col min="22" max="22" width="11.5703125" style="10" bestFit="1" customWidth="1"/>
    <col min="23" max="23" width="13" style="10" bestFit="1" customWidth="1"/>
    <col min="24" max="24" width="15" style="10" bestFit="1" customWidth="1"/>
    <col min="25" max="25" width="12" style="10" bestFit="1" customWidth="1"/>
    <col min="26" max="26" width="13.28515625" style="10" bestFit="1" customWidth="1"/>
    <col min="27" max="27" width="19" style="10" bestFit="1" customWidth="1"/>
    <col min="28" max="28" width="12.5703125" style="10" bestFit="1" customWidth="1"/>
    <col min="29" max="29" width="25.85546875" style="10" bestFit="1" customWidth="1"/>
    <col min="30" max="30" width="15.28515625" style="10" bestFit="1" customWidth="1"/>
    <col min="31" max="31" width="16" style="28" customWidth="1"/>
    <col min="32" max="32" width="10.5703125" style="10" customWidth="1"/>
    <col min="33" max="33" width="7" style="10" bestFit="1" customWidth="1"/>
    <col min="34" max="35" width="4.7109375" style="10" customWidth="1"/>
    <col min="36" max="36" width="19.28515625" style="10" bestFit="1" customWidth="1"/>
    <col min="37" max="37" width="26.7109375" style="10" bestFit="1" customWidth="1"/>
    <col min="38" max="38" width="15.140625" style="10" customWidth="1"/>
    <col min="39" max="39" width="15.5703125" style="10" customWidth="1"/>
    <col min="40" max="40" width="14.42578125" style="10" customWidth="1"/>
    <col min="41" max="41" width="33.28515625" style="10" bestFit="1" customWidth="1"/>
    <col min="42" max="42" width="17.7109375" style="10" bestFit="1" customWidth="1"/>
    <col min="43" max="43" width="42.28515625" style="10" bestFit="1" customWidth="1"/>
    <col min="44" max="44" width="23.42578125" style="10" bestFit="1" customWidth="1"/>
    <col min="45" max="45" width="31.140625" style="10" bestFit="1" customWidth="1"/>
    <col min="46" max="46" width="47.140625" style="10" bestFit="1" customWidth="1"/>
    <col min="47" max="47" width="12" style="10" bestFit="1" customWidth="1"/>
    <col min="48" max="16384" width="9.140625" style="10"/>
  </cols>
  <sheetData>
    <row r="1" spans="1:40" ht="21.75" thickBot="1" x14ac:dyDescent="0.4">
      <c r="B1" s="26" t="s">
        <v>79</v>
      </c>
      <c r="C1" s="62" t="s">
        <v>59</v>
      </c>
      <c r="D1" s="63"/>
      <c r="E1" s="63"/>
      <c r="F1" s="63"/>
      <c r="G1" s="63"/>
      <c r="H1" s="64"/>
    </row>
    <row r="3" spans="1:40" ht="21" x14ac:dyDescent="0.35">
      <c r="B3" s="65" t="s">
        <v>2</v>
      </c>
      <c r="C3" s="65"/>
      <c r="D3" s="65"/>
      <c r="E3" s="65"/>
    </row>
    <row r="4" spans="1:40" ht="37.5" x14ac:dyDescent="0.3">
      <c r="B4" s="29" t="s">
        <v>116</v>
      </c>
      <c r="C4" s="30" t="s">
        <v>78</v>
      </c>
      <c r="D4" s="31" t="s">
        <v>77</v>
      </c>
      <c r="E4" s="32" t="s">
        <v>3</v>
      </c>
    </row>
    <row r="5" spans="1:40" x14ac:dyDescent="0.25">
      <c r="A5" s="66"/>
      <c r="B5" s="67">
        <v>1</v>
      </c>
      <c r="C5" s="33" t="s">
        <v>1</v>
      </c>
      <c r="D5" s="34">
        <f>INDEX(Reference!$C:$G,MATCH($C$1,Reference!$B:$B,0),ROW()-ROW($B$4))</f>
        <v>0.57735026918962595</v>
      </c>
      <c r="E5" s="70">
        <f>D5*(0.4*10^D6+0.2*10^D7+0.2*10^D8+0.2*10^D9)</f>
        <v>2551888.1898181466</v>
      </c>
      <c r="J5" s="35"/>
    </row>
    <row r="6" spans="1:40" x14ac:dyDescent="0.25">
      <c r="A6" s="66"/>
      <c r="B6" s="68"/>
      <c r="C6" s="33" t="s">
        <v>4</v>
      </c>
      <c r="D6" s="36">
        <f>INDEX(Reference!$C:$G,MATCH($C$1,Reference!$B:$B,0),ROW()-ROW($B$4))</f>
        <v>7</v>
      </c>
      <c r="E6" s="71"/>
    </row>
    <row r="7" spans="1:40" x14ac:dyDescent="0.25">
      <c r="A7" s="66"/>
      <c r="B7" s="68"/>
      <c r="C7" s="33" t="s">
        <v>5</v>
      </c>
      <c r="D7" s="36">
        <f>INDEX(Reference!$C:$G,MATCH($C$1,Reference!$B:$B,0),ROW()-ROW($B$4))</f>
        <v>6</v>
      </c>
      <c r="E7" s="71"/>
    </row>
    <row r="8" spans="1:40" x14ac:dyDescent="0.25">
      <c r="A8" s="66"/>
      <c r="B8" s="68"/>
      <c r="C8" s="33" t="s">
        <v>6</v>
      </c>
      <c r="D8" s="36">
        <f>INDEX(Reference!$C:$G,MATCH($C$1,Reference!$B:$B,0),ROW()-ROW($B$4))</f>
        <v>5</v>
      </c>
      <c r="E8" s="71"/>
    </row>
    <row r="9" spans="1:40" x14ac:dyDescent="0.25">
      <c r="A9" s="66"/>
      <c r="B9" s="69"/>
      <c r="C9" s="33" t="s">
        <v>7</v>
      </c>
      <c r="D9" s="36">
        <f>INDEX(Reference!$C:$G,MATCH($C$1,Reference!$B:$B,0),ROW()-ROW($B$4))</f>
        <v>6</v>
      </c>
      <c r="E9" s="72"/>
    </row>
    <row r="10" spans="1:40" x14ac:dyDescent="0.25">
      <c r="AD10" s="28"/>
      <c r="AE10" s="10"/>
    </row>
    <row r="11" spans="1:40" x14ac:dyDescent="0.25">
      <c r="C11" s="37"/>
      <c r="D11" s="37"/>
      <c r="E11" s="37"/>
      <c r="F11" s="37"/>
      <c r="G11" s="37"/>
      <c r="H11" s="37"/>
      <c r="P11" s="10" t="s">
        <v>66</v>
      </c>
      <c r="Q11" s="38">
        <f>D5</f>
        <v>0.57735026918962595</v>
      </c>
      <c r="R11" s="10">
        <f>D6</f>
        <v>7</v>
      </c>
      <c r="S11" s="10">
        <f>D7</f>
        <v>6</v>
      </c>
      <c r="T11" s="10">
        <f>D8</f>
        <v>5</v>
      </c>
      <c r="U11" s="10">
        <f>D9</f>
        <v>6</v>
      </c>
      <c r="V11" s="39"/>
      <c r="AD11" s="28"/>
      <c r="AE11" s="10"/>
    </row>
    <row r="12" spans="1:40" x14ac:dyDescent="0.25">
      <c r="C12" s="37"/>
      <c r="D12" s="37"/>
      <c r="E12" s="37"/>
      <c r="F12" s="37"/>
      <c r="G12" s="37"/>
      <c r="H12" s="37"/>
      <c r="I12" s="40"/>
      <c r="J12" s="74" t="s">
        <v>8</v>
      </c>
      <c r="K12" s="74"/>
      <c r="L12" s="41"/>
      <c r="M12" s="11"/>
      <c r="N12" s="11"/>
      <c r="O12" s="11"/>
      <c r="P12" s="11"/>
      <c r="Q12" s="42"/>
      <c r="R12" s="43">
        <v>0.4</v>
      </c>
      <c r="S12" s="43">
        <v>0.2</v>
      </c>
      <c r="T12" s="43">
        <v>0.2</v>
      </c>
      <c r="U12" s="43">
        <v>0.2</v>
      </c>
      <c r="V12" s="73" t="s">
        <v>69</v>
      </c>
      <c r="W12" s="73"/>
      <c r="X12" s="73"/>
      <c r="Y12" s="73"/>
      <c r="Z12" s="11"/>
      <c r="AA12" s="11"/>
      <c r="AB12" s="11"/>
      <c r="AC12" s="11"/>
      <c r="AD12" s="44"/>
      <c r="AE12" s="11"/>
      <c r="AF12" s="11"/>
      <c r="AG12" s="11"/>
      <c r="AH12" s="11"/>
      <c r="AI12" s="11"/>
      <c r="AJ12" s="11" t="s">
        <v>75</v>
      </c>
      <c r="AK12" s="10" t="s">
        <v>64</v>
      </c>
      <c r="AL12" s="10" t="s">
        <v>65</v>
      </c>
      <c r="AM12" s="11" t="s">
        <v>119</v>
      </c>
      <c r="AN12" s="11" t="s">
        <v>79</v>
      </c>
    </row>
    <row r="13" spans="1:40" s="27" customFormat="1" ht="45" x14ac:dyDescent="0.25">
      <c r="C13" s="32" t="s">
        <v>117</v>
      </c>
      <c r="D13" s="12" t="s">
        <v>9</v>
      </c>
      <c r="G13" s="32" t="s">
        <v>10</v>
      </c>
      <c r="H13" s="32" t="s">
        <v>11</v>
      </c>
      <c r="I13" s="32"/>
      <c r="J13" s="12" t="s">
        <v>12</v>
      </c>
      <c r="K13" s="12" t="s">
        <v>13</v>
      </c>
      <c r="L13" s="12" t="s">
        <v>14</v>
      </c>
      <c r="M13" s="32" t="s">
        <v>15</v>
      </c>
      <c r="N13" s="12" t="s">
        <v>16</v>
      </c>
      <c r="O13" s="12" t="s">
        <v>82</v>
      </c>
      <c r="P13" s="32" t="s">
        <v>81</v>
      </c>
      <c r="Q13" s="32" t="s">
        <v>67</v>
      </c>
      <c r="R13" s="32" t="s">
        <v>17</v>
      </c>
      <c r="S13" s="32" t="s">
        <v>18</v>
      </c>
      <c r="T13" s="32" t="s">
        <v>19</v>
      </c>
      <c r="U13" s="32" t="s">
        <v>0</v>
      </c>
      <c r="V13" s="32" t="s">
        <v>17</v>
      </c>
      <c r="W13" s="32" t="s">
        <v>18</v>
      </c>
      <c r="X13" s="32" t="s">
        <v>19</v>
      </c>
      <c r="Y13" s="32" t="s">
        <v>0</v>
      </c>
      <c r="Z13" s="32" t="s">
        <v>68</v>
      </c>
      <c r="AA13" s="32" t="s">
        <v>76</v>
      </c>
      <c r="AB13" s="32" t="s">
        <v>71</v>
      </c>
      <c r="AC13" s="32" t="str">
        <f>IF(D17=1,"Calibrated, ","")&amp;"Weighted New Score"</f>
        <v>Weighted New Score</v>
      </c>
      <c r="AD13" s="45" t="s">
        <v>63</v>
      </c>
      <c r="AE13" s="32" t="s">
        <v>120</v>
      </c>
      <c r="AF13" s="32" t="s">
        <v>70</v>
      </c>
      <c r="AG13" s="32"/>
      <c r="AH13" s="32"/>
      <c r="AI13" s="32"/>
      <c r="AJ13" s="46"/>
      <c r="AK13" s="27">
        <v>0</v>
      </c>
      <c r="AL13" s="27">
        <v>0</v>
      </c>
    </row>
    <row r="14" spans="1:40" ht="28.5" x14ac:dyDescent="0.25">
      <c r="C14" s="13" t="s">
        <v>118</v>
      </c>
      <c r="D14" s="13">
        <v>0</v>
      </c>
      <c r="G14" s="13" t="s">
        <v>113</v>
      </c>
      <c r="H14" s="24" t="s">
        <v>92</v>
      </c>
      <c r="I14" s="47" t="s">
        <v>97</v>
      </c>
      <c r="J14" s="25">
        <v>36145</v>
      </c>
      <c r="K14" s="25">
        <v>0</v>
      </c>
      <c r="L14" s="25"/>
      <c r="M14" s="13" t="s">
        <v>104</v>
      </c>
      <c r="N14" s="13">
        <v>20</v>
      </c>
      <c r="O14" s="24"/>
      <c r="P14" s="48">
        <v>0.33600000000000008</v>
      </c>
      <c r="Q14" s="49">
        <f>$D$5*(1-($P14/100))</f>
        <v>0.5754103722851488</v>
      </c>
      <c r="R14" s="13">
        <v>0</v>
      </c>
      <c r="S14" s="36">
        <v>0</v>
      </c>
      <c r="T14" s="36">
        <v>0</v>
      </c>
      <c r="U14" s="36">
        <v>0</v>
      </c>
      <c r="V14" s="50">
        <f t="shared" ref="V14:Y14" si="0">(R$12)* ((10^R$11)*(1-(R14/100)))</f>
        <v>4000000</v>
      </c>
      <c r="W14" s="50">
        <f t="shared" si="0"/>
        <v>200000</v>
      </c>
      <c r="X14" s="50">
        <f t="shared" si="0"/>
        <v>20000</v>
      </c>
      <c r="Y14" s="50">
        <f t="shared" si="0"/>
        <v>200000</v>
      </c>
      <c r="Z14" s="51">
        <f>Q14*SUM(V14:Y14)</f>
        <v>2543313.8455003574</v>
      </c>
      <c r="AA14" s="51">
        <f t="shared" ref="AA14:AA21" si="1">($E$5-Z14)*N14</f>
        <v>171486.88635578379</v>
      </c>
      <c r="AB14" s="52"/>
      <c r="AC14" s="53">
        <f t="shared" ref="AC14:AC19" si="2">IF($D$15=1,AA14*AB14*IF($D$17=1,$B$5,1),AA14*IF($D$17=1,$B$5,1))</f>
        <v>171486.88635578379</v>
      </c>
      <c r="AD14" s="54">
        <f t="shared" ref="AD14:AD19" si="3">J14+K14*N14</f>
        <v>36145</v>
      </c>
      <c r="AE14" s="14">
        <f t="shared" ref="AE14:AE19" si="4">AC14/AD14</f>
        <v>4.74441517099969</v>
      </c>
      <c r="AF14" s="55">
        <f>RANK(AE14,$AE$14:$AE$21)</f>
        <v>5</v>
      </c>
      <c r="AG14" s="14"/>
      <c r="AH14" s="13"/>
      <c r="AI14" s="13"/>
      <c r="AJ14" s="56" t="str">
        <f>INDEX($G$14:$G$21,MATCH(ROW()-ROW($AK$13),$AF$14:$AF$21,0))</f>
        <v>I-2D</v>
      </c>
      <c r="AK14" s="57">
        <f>IF(INDEX($M$14:$M$21,MATCH(ROW()-ROW($AK$13),$AF$14:$AF$21,0))="new",1,-1)*INDEX(AC$14:AC$21,MATCH(ROW()-ROW($AK$13),$AF$14:$AF$21,0))+AK13</f>
        <v>2602434.2592390347</v>
      </c>
      <c r="AL14" s="57">
        <f>IF(INDEX($M$14:$M$21,MATCH(ROW()-ROW($AK$13),$AF$14:$AF$21,0))="new",1,-1)*INDEX(AD$14:AD$21,MATCH(ROW()-ROW($AK$13),$AF$14:$AF$21,0))+AL13</f>
        <v>230154</v>
      </c>
      <c r="AM14" s="58">
        <f>INDEX(AE:AE,MATCH(AJ14,G:G,0))</f>
        <v>11.30736054658635</v>
      </c>
      <c r="AN14" s="10" t="str">
        <f>AJ14&amp;" - "&amp;INDEX(H:H,MATCH(AJ14,G:G,0))</f>
        <v>I-2D - Inspection, Repair, &amp; Hardening - Distribution (Incremental)</v>
      </c>
    </row>
    <row r="15" spans="1:40" ht="64.5" x14ac:dyDescent="0.25">
      <c r="C15" s="13" t="s">
        <v>20</v>
      </c>
      <c r="D15" s="13">
        <v>0</v>
      </c>
      <c r="G15" s="13" t="s">
        <v>110</v>
      </c>
      <c r="H15" s="24" t="s">
        <v>102</v>
      </c>
      <c r="I15" s="47" t="s">
        <v>105</v>
      </c>
      <c r="J15" s="59">
        <v>276154</v>
      </c>
      <c r="K15" s="25">
        <v>1250</v>
      </c>
      <c r="L15" s="25"/>
      <c r="M15" s="13" t="s">
        <v>104</v>
      </c>
      <c r="N15" s="13">
        <v>20</v>
      </c>
      <c r="O15" s="24"/>
      <c r="P15" s="48">
        <v>6.1174082912032359</v>
      </c>
      <c r="Q15" s="49">
        <f>$D$5*(1-($P15/100))</f>
        <v>0.54203139595293559</v>
      </c>
      <c r="R15" s="13">
        <v>0</v>
      </c>
      <c r="S15" s="36">
        <v>0</v>
      </c>
      <c r="T15" s="36">
        <v>0</v>
      </c>
      <c r="U15" s="36">
        <v>0</v>
      </c>
      <c r="V15" s="50">
        <f t="shared" ref="V15:V19" si="5">(R$12)* ((10^R$11)*(1-(R15/100)))</f>
        <v>4000000</v>
      </c>
      <c r="W15" s="50">
        <f t="shared" ref="W15:W19" si="6">(S$12)* ((10^S$11)*(1-(S15/100)))</f>
        <v>200000</v>
      </c>
      <c r="X15" s="50">
        <f t="shared" ref="X15:X19" si="7">(T$12)* ((10^T$11)*(1-(T15/100)))</f>
        <v>20000</v>
      </c>
      <c r="Y15" s="50">
        <f t="shared" ref="Y15:Y19" si="8">(U$12)* ((10^U$11)*(1-(U15/100)))</f>
        <v>200000</v>
      </c>
      <c r="Z15" s="51">
        <f t="shared" ref="Z15:Z17" si="9">Q15*SUM(V15:Y15)</f>
        <v>2395778.7701119753</v>
      </c>
      <c r="AA15" s="51">
        <f t="shared" si="1"/>
        <v>3122188.3941234276</v>
      </c>
      <c r="AB15" s="52"/>
      <c r="AC15" s="53">
        <f t="shared" si="2"/>
        <v>3122188.3941234276</v>
      </c>
      <c r="AD15" s="54">
        <f t="shared" si="3"/>
        <v>301154</v>
      </c>
      <c r="AE15" s="14">
        <f t="shared" si="4"/>
        <v>10.367414658690993</v>
      </c>
      <c r="AF15" s="55">
        <f t="shared" ref="AF15:AF21" si="10">RANK(AE15,$AE$14:$AE$21)</f>
        <v>2</v>
      </c>
      <c r="AG15" s="14"/>
      <c r="AH15" s="13"/>
      <c r="AI15" s="13"/>
      <c r="AJ15" s="56" t="str">
        <f t="shared" ref="AJ15:AJ21" si="11">INDEX($G$14:$G$21,MATCH(ROW()-ROW($AK$13),$AF$14:$AF$21,0))</f>
        <v>C-3</v>
      </c>
      <c r="AK15" s="57">
        <f t="shared" ref="AK15:AK21" si="12">IF(INDEX($M$14:$M$21,MATCH(ROW()-ROW($AK$13),$AF$14:$AF$21,0))="new",1,-1)*INDEX(AC$14:AC$21,MATCH(ROW()-ROW($AK$13),$AF$14:$AF$21,0))+AK14</f>
        <v>5724622.6533624623</v>
      </c>
      <c r="AL15" s="57">
        <f t="shared" ref="AL15:AL21" si="13">IF(INDEX($M$14:$M$21,MATCH(ROW()-ROW($AK$13),$AF$14:$AF$21,0))="new",1,-1)*INDEX(AD$14:AD$21,MATCH(ROW()-ROW($AK$13),$AF$14:$AF$21,0))+AL14</f>
        <v>531308</v>
      </c>
      <c r="AM15" s="58">
        <f t="shared" ref="AM15:AM21" si="14">INDEX(AE:AE,MATCH(AJ15,G:G,0))</f>
        <v>10.367414658690993</v>
      </c>
      <c r="AN15" s="10" t="str">
        <f t="shared" ref="AN15:AN21" si="15">AJ15&amp;" - "&amp;INDEX(H:H,MATCH(AJ15,G:G,0))</f>
        <v>C-3 - Inspection, Repair, &amp; Hardening - Distribution</v>
      </c>
    </row>
    <row r="16" spans="1:40" ht="19.5" x14ac:dyDescent="0.25">
      <c r="C16" s="13" t="s">
        <v>21</v>
      </c>
      <c r="D16" s="13">
        <v>0</v>
      </c>
      <c r="G16" s="13" t="s">
        <v>111</v>
      </c>
      <c r="H16" s="13" t="s">
        <v>96</v>
      </c>
      <c r="I16" s="47" t="s">
        <v>98</v>
      </c>
      <c r="J16" s="25">
        <v>1271.25</v>
      </c>
      <c r="K16" s="25">
        <v>575</v>
      </c>
      <c r="L16" s="25"/>
      <c r="M16" s="13" t="s">
        <v>104</v>
      </c>
      <c r="N16" s="13">
        <v>20</v>
      </c>
      <c r="O16" s="24"/>
      <c r="P16" s="34">
        <v>5.000000000000001E-3</v>
      </c>
      <c r="Q16" s="49">
        <f t="shared" ref="Q16:Q17" si="16">$D$5*(1-($P16/100))</f>
        <v>0.57732140167616652</v>
      </c>
      <c r="R16" s="13">
        <v>0</v>
      </c>
      <c r="S16" s="36">
        <v>0</v>
      </c>
      <c r="T16" s="36">
        <v>0</v>
      </c>
      <c r="U16" s="36">
        <v>0</v>
      </c>
      <c r="V16" s="50">
        <f t="shared" si="5"/>
        <v>4000000</v>
      </c>
      <c r="W16" s="50">
        <f t="shared" si="6"/>
        <v>200000</v>
      </c>
      <c r="X16" s="50">
        <f t="shared" si="7"/>
        <v>20000</v>
      </c>
      <c r="Y16" s="50">
        <f t="shared" si="8"/>
        <v>200000</v>
      </c>
      <c r="Z16" s="51">
        <f t="shared" si="9"/>
        <v>2551760.5954086562</v>
      </c>
      <c r="AA16" s="51">
        <f t="shared" si="1"/>
        <v>2551.8881898093969</v>
      </c>
      <c r="AB16" s="52"/>
      <c r="AC16" s="53">
        <f t="shared" si="2"/>
        <v>2551.8881898093969</v>
      </c>
      <c r="AD16" s="54">
        <f t="shared" si="3"/>
        <v>12771.25</v>
      </c>
      <c r="AE16" s="14">
        <f t="shared" si="4"/>
        <v>0.19981506820470954</v>
      </c>
      <c r="AF16" s="55">
        <f t="shared" si="10"/>
        <v>8</v>
      </c>
      <c r="AG16" s="14"/>
      <c r="AH16" s="13"/>
      <c r="AI16" s="13"/>
      <c r="AJ16" s="56" t="str">
        <f t="shared" si="11"/>
        <v>C-2</v>
      </c>
      <c r="AK16" s="57">
        <f t="shared" si="12"/>
        <v>6451910.7874606363</v>
      </c>
      <c r="AL16" s="57">
        <f t="shared" si="13"/>
        <v>625520</v>
      </c>
      <c r="AM16" s="58">
        <f t="shared" si="14"/>
        <v>7.7196974281214077</v>
      </c>
      <c r="AN16" s="10" t="str">
        <f t="shared" si="15"/>
        <v>C-2 - Vegetation Management</v>
      </c>
    </row>
    <row r="17" spans="3:40" ht="109.5" x14ac:dyDescent="0.25">
      <c r="C17" s="13" t="s">
        <v>116</v>
      </c>
      <c r="D17" s="13">
        <v>0</v>
      </c>
      <c r="G17" s="13" t="s">
        <v>112</v>
      </c>
      <c r="H17" s="13" t="s">
        <v>95</v>
      </c>
      <c r="I17" s="47" t="s">
        <v>99</v>
      </c>
      <c r="J17" s="25">
        <v>1350</v>
      </c>
      <c r="K17" s="25">
        <v>1637</v>
      </c>
      <c r="L17" s="25"/>
      <c r="M17" s="13" t="s">
        <v>104</v>
      </c>
      <c r="N17" s="13">
        <v>1</v>
      </c>
      <c r="O17" s="24"/>
      <c r="P17" s="48">
        <v>0.61091740569998809</v>
      </c>
      <c r="Q17" s="49">
        <f t="shared" si="16"/>
        <v>0.57382313590329082</v>
      </c>
      <c r="R17" s="13">
        <v>0</v>
      </c>
      <c r="S17" s="36">
        <v>0</v>
      </c>
      <c r="T17" s="36">
        <v>0</v>
      </c>
      <c r="U17" s="36">
        <v>0</v>
      </c>
      <c r="V17" s="50">
        <f t="shared" si="5"/>
        <v>4000000</v>
      </c>
      <c r="W17" s="50">
        <f t="shared" si="6"/>
        <v>200000</v>
      </c>
      <c r="X17" s="50">
        <f t="shared" si="7"/>
        <v>20000</v>
      </c>
      <c r="Y17" s="50">
        <f t="shared" si="8"/>
        <v>200000</v>
      </c>
      <c r="Z17" s="51">
        <f t="shared" si="9"/>
        <v>2536298.2606925452</v>
      </c>
      <c r="AA17" s="51">
        <f t="shared" si="1"/>
        <v>15589.929125601426</v>
      </c>
      <c r="AB17" s="52"/>
      <c r="AC17" s="53">
        <f t="shared" si="2"/>
        <v>15589.929125601426</v>
      </c>
      <c r="AD17" s="54">
        <f t="shared" si="3"/>
        <v>2987</v>
      </c>
      <c r="AE17" s="14">
        <f t="shared" si="4"/>
        <v>5.2192598344832364</v>
      </c>
      <c r="AF17" s="55">
        <f t="shared" si="10"/>
        <v>4</v>
      </c>
      <c r="AG17" s="14"/>
      <c r="AH17" s="13"/>
      <c r="AI17" s="13"/>
      <c r="AJ17" s="56" t="str">
        <f t="shared" si="11"/>
        <v>C-5</v>
      </c>
      <c r="AK17" s="57">
        <f t="shared" si="12"/>
        <v>6467500.7165862378</v>
      </c>
      <c r="AL17" s="57">
        <f t="shared" si="13"/>
        <v>628507</v>
      </c>
      <c r="AM17" s="58">
        <f t="shared" si="14"/>
        <v>5.2192598344832364</v>
      </c>
      <c r="AN17" s="10" t="str">
        <f t="shared" si="15"/>
        <v>C-5 - Monitoring and Detection Programs</v>
      </c>
    </row>
    <row r="18" spans="3:40" ht="82.5" x14ac:dyDescent="0.25">
      <c r="C18" s="56"/>
      <c r="D18" s="56"/>
      <c r="G18" s="13" t="s">
        <v>108</v>
      </c>
      <c r="H18" s="13" t="s">
        <v>94</v>
      </c>
      <c r="I18" s="47" t="s">
        <v>100</v>
      </c>
      <c r="J18" s="25">
        <v>0</v>
      </c>
      <c r="K18" s="25">
        <v>-6352</v>
      </c>
      <c r="L18" s="25"/>
      <c r="M18" s="13" t="s">
        <v>93</v>
      </c>
      <c r="N18" s="13">
        <v>1</v>
      </c>
      <c r="O18" s="24"/>
      <c r="P18" s="48">
        <v>-0.28867513459481281</v>
      </c>
      <c r="Q18" s="49">
        <f>$D$5*(1-($P18/100))</f>
        <v>0.57901693585629255</v>
      </c>
      <c r="R18" s="13">
        <v>0</v>
      </c>
      <c r="S18" s="36">
        <v>0</v>
      </c>
      <c r="T18" s="36">
        <v>0</v>
      </c>
      <c r="U18" s="36">
        <v>0</v>
      </c>
      <c r="V18" s="50">
        <f t="shared" si="5"/>
        <v>4000000</v>
      </c>
      <c r="W18" s="50">
        <f t="shared" si="6"/>
        <v>200000</v>
      </c>
      <c r="X18" s="50">
        <f t="shared" si="7"/>
        <v>20000</v>
      </c>
      <c r="Y18" s="50">
        <f t="shared" si="8"/>
        <v>200000</v>
      </c>
      <c r="Z18" s="51">
        <f>Q18*SUM(V18:Y18)</f>
        <v>2559254.8564848132</v>
      </c>
      <c r="AA18" s="51">
        <f t="shared" si="1"/>
        <v>-7366.6666666665114</v>
      </c>
      <c r="AB18" s="52"/>
      <c r="AC18" s="53">
        <f t="shared" si="2"/>
        <v>-7366.6666666665114</v>
      </c>
      <c r="AD18" s="54">
        <f t="shared" si="3"/>
        <v>-6352</v>
      </c>
      <c r="AE18" s="14">
        <f t="shared" si="4"/>
        <v>1.1597397145255843</v>
      </c>
      <c r="AF18" s="55">
        <f t="shared" si="10"/>
        <v>7</v>
      </c>
      <c r="AG18" s="60"/>
      <c r="AH18" s="14"/>
      <c r="AI18" s="61"/>
      <c r="AJ18" s="56" t="str">
        <f t="shared" si="11"/>
        <v>I-1</v>
      </c>
      <c r="AK18" s="57">
        <f t="shared" si="12"/>
        <v>6638987.6029420216</v>
      </c>
      <c r="AL18" s="57">
        <f t="shared" si="13"/>
        <v>664652</v>
      </c>
      <c r="AM18" s="58">
        <f t="shared" si="14"/>
        <v>4.74441517099969</v>
      </c>
      <c r="AN18" s="10" t="str">
        <f t="shared" si="15"/>
        <v>I-1 - Advanced Protection</v>
      </c>
    </row>
    <row r="19" spans="3:40" ht="28.5" x14ac:dyDescent="0.25">
      <c r="G19" s="13" t="s">
        <v>109</v>
      </c>
      <c r="H19" s="13" t="s">
        <v>91</v>
      </c>
      <c r="I19" s="47" t="s">
        <v>101</v>
      </c>
      <c r="J19" s="25">
        <v>0</v>
      </c>
      <c r="K19" s="25">
        <v>-23553</v>
      </c>
      <c r="L19" s="25"/>
      <c r="M19" s="13" t="s">
        <v>93</v>
      </c>
      <c r="N19" s="13">
        <v>4</v>
      </c>
      <c r="O19" s="24"/>
      <c r="P19" s="48">
        <v>-7.1250000000000009</v>
      </c>
      <c r="Q19" s="49">
        <f>$D$5*(1-($P19/100))</f>
        <v>0.61848647586938688</v>
      </c>
      <c r="R19" s="13">
        <v>0</v>
      </c>
      <c r="S19" s="36">
        <v>0</v>
      </c>
      <c r="T19" s="36">
        <v>0</v>
      </c>
      <c r="U19" s="36">
        <v>0</v>
      </c>
      <c r="V19" s="50">
        <f t="shared" si="5"/>
        <v>4000000</v>
      </c>
      <c r="W19" s="50">
        <f t="shared" si="6"/>
        <v>200000</v>
      </c>
      <c r="X19" s="50">
        <f t="shared" si="7"/>
        <v>20000</v>
      </c>
      <c r="Y19" s="50">
        <f t="shared" si="8"/>
        <v>200000</v>
      </c>
      <c r="Z19" s="51">
        <f>Q19*SUM(V19:Y19)</f>
        <v>2733710.2233426902</v>
      </c>
      <c r="AA19" s="51">
        <f t="shared" si="1"/>
        <v>-727288.13409817405</v>
      </c>
      <c r="AB19" s="52"/>
      <c r="AC19" s="53">
        <f t="shared" si="2"/>
        <v>-727288.13409817405</v>
      </c>
      <c r="AD19" s="54">
        <f t="shared" si="3"/>
        <v>-94212</v>
      </c>
      <c r="AE19" s="14">
        <f t="shared" si="4"/>
        <v>7.7196974281214077</v>
      </c>
      <c r="AF19" s="55">
        <f t="shared" si="10"/>
        <v>3</v>
      </c>
      <c r="AG19" s="60"/>
      <c r="AH19" s="14"/>
      <c r="AI19" s="61"/>
      <c r="AJ19" s="56" t="str">
        <f t="shared" si="11"/>
        <v>I-2T</v>
      </c>
      <c r="AK19" s="57">
        <f t="shared" si="12"/>
        <v>8397530.929868225</v>
      </c>
      <c r="AL19" s="57">
        <f t="shared" si="13"/>
        <v>1053457</v>
      </c>
      <c r="AM19" s="58">
        <f t="shared" si="14"/>
        <v>4.5229442186345432</v>
      </c>
      <c r="AN19" s="10" t="str">
        <f t="shared" si="15"/>
        <v>I-2T - Inspection, Repair, &amp; Hardening - Transmission</v>
      </c>
    </row>
    <row r="20" spans="3:40" ht="45" x14ac:dyDescent="0.25">
      <c r="G20" s="13" t="s">
        <v>115</v>
      </c>
      <c r="H20" s="24" t="s">
        <v>103</v>
      </c>
      <c r="I20" s="24" t="s">
        <v>106</v>
      </c>
      <c r="J20" s="59">
        <v>388805</v>
      </c>
      <c r="K20" s="25"/>
      <c r="L20" s="25"/>
      <c r="M20" s="13" t="s">
        <v>104</v>
      </c>
      <c r="N20" s="13">
        <v>20</v>
      </c>
      <c r="O20" s="24"/>
      <c r="P20" s="48">
        <v>3.445572838854519</v>
      </c>
      <c r="Q20" s="49">
        <f>$D$5*(1-($P20/100))</f>
        <v>0.55745724512937478</v>
      </c>
      <c r="R20" s="13">
        <v>0</v>
      </c>
      <c r="S20" s="36">
        <v>0</v>
      </c>
      <c r="T20" s="36">
        <v>0</v>
      </c>
      <c r="U20" s="36">
        <v>0</v>
      </c>
      <c r="V20" s="50">
        <f t="shared" ref="V20" si="17">(R$12)* ((10^R$11)*(1-(R20/100)))</f>
        <v>4000000</v>
      </c>
      <c r="W20" s="50">
        <f t="shared" ref="W20" si="18">(S$12)* ((10^S$11)*(1-(S20/100)))</f>
        <v>200000</v>
      </c>
      <c r="X20" s="50">
        <f t="shared" ref="X20" si="19">(T$12)* ((10^T$11)*(1-(T20/100)))</f>
        <v>20000</v>
      </c>
      <c r="Y20" s="50">
        <f t="shared" ref="Y20" si="20">(U$12)* ((10^U$11)*(1-(U20/100)))</f>
        <v>200000</v>
      </c>
      <c r="Z20" s="51">
        <f>Q20*SUM(V20:Y20)</f>
        <v>2463961.0234718365</v>
      </c>
      <c r="AA20" s="51">
        <f t="shared" si="1"/>
        <v>1758543.3269262034</v>
      </c>
      <c r="AB20" s="52"/>
      <c r="AC20" s="53">
        <f t="shared" ref="AC20" si="21">IF($D$15=1,AA20*AB20*IF($D$17=1,$B$5,1),AA20*IF($D$17=1,$B$5,1))</f>
        <v>1758543.3269262034</v>
      </c>
      <c r="AD20" s="54">
        <f t="shared" ref="AD20:AD21" si="22">J20+K20*N20</f>
        <v>388805</v>
      </c>
      <c r="AE20" s="14">
        <f t="shared" ref="AE20" si="23">AC20/AD20</f>
        <v>4.5229442186345432</v>
      </c>
      <c r="AF20" s="55">
        <f t="shared" si="10"/>
        <v>6</v>
      </c>
      <c r="AG20" s="60"/>
      <c r="AH20" s="14"/>
      <c r="AI20" s="61"/>
      <c r="AJ20" s="56" t="str">
        <f t="shared" si="11"/>
        <v>C-1</v>
      </c>
      <c r="AK20" s="57">
        <f t="shared" si="12"/>
        <v>8404897.5965348911</v>
      </c>
      <c r="AL20" s="57">
        <f t="shared" si="13"/>
        <v>1059809</v>
      </c>
      <c r="AM20" s="58">
        <f t="shared" si="14"/>
        <v>1.1597397145255843</v>
      </c>
      <c r="AN20" s="10" t="str">
        <f t="shared" si="15"/>
        <v>C-1 - Rapid Response</v>
      </c>
    </row>
    <row r="21" spans="3:40" ht="45" x14ac:dyDescent="0.25">
      <c r="C21" s="74" t="s">
        <v>22</v>
      </c>
      <c r="D21" s="74"/>
      <c r="E21" s="31" t="s">
        <v>83</v>
      </c>
      <c r="G21" s="13" t="s">
        <v>114</v>
      </c>
      <c r="H21" s="24" t="s">
        <v>107</v>
      </c>
      <c r="I21" s="24"/>
      <c r="J21" s="25">
        <v>230154</v>
      </c>
      <c r="K21" s="25"/>
      <c r="L21" s="25"/>
      <c r="M21" s="13" t="s">
        <v>104</v>
      </c>
      <c r="N21" s="13">
        <v>20</v>
      </c>
      <c r="O21" s="13"/>
      <c r="P21" s="48">
        <v>5.0990366067419588</v>
      </c>
      <c r="Q21" s="49">
        <f>$D$5*(1-($P21/100))</f>
        <v>0.54791096761452374</v>
      </c>
      <c r="R21" s="13">
        <v>0</v>
      </c>
      <c r="S21" s="36">
        <v>0</v>
      </c>
      <c r="T21" s="36">
        <v>0</v>
      </c>
      <c r="U21" s="36">
        <v>0</v>
      </c>
      <c r="V21" s="50">
        <f t="shared" ref="V21" si="24">(R$12)* ((10^R$11)*(1-(R21/100)))</f>
        <v>4000000</v>
      </c>
      <c r="W21" s="50">
        <f t="shared" ref="W21" si="25">(S$12)* ((10^S$11)*(1-(S21/100)))</f>
        <v>200000</v>
      </c>
      <c r="X21" s="50">
        <f t="shared" ref="X21" si="26">(T$12)* ((10^T$11)*(1-(T21/100)))</f>
        <v>20000</v>
      </c>
      <c r="Y21" s="50">
        <f t="shared" ref="Y21" si="27">(U$12)* ((10^U$11)*(1-(U21/100)))</f>
        <v>200000</v>
      </c>
      <c r="Z21" s="51">
        <f>Q21*SUM(V21:Y21)</f>
        <v>2421766.4768561949</v>
      </c>
      <c r="AA21" s="51">
        <f t="shared" si="1"/>
        <v>2602434.2592390347</v>
      </c>
      <c r="AB21" s="52"/>
      <c r="AC21" s="53">
        <f t="shared" ref="AC21" si="28">IF($D$15=1,AA21*AB21*IF($D$17=1,$B$5,1),AA21*IF($D$17=1,$B$5,1))</f>
        <v>2602434.2592390347</v>
      </c>
      <c r="AD21" s="54">
        <f t="shared" si="22"/>
        <v>230154</v>
      </c>
      <c r="AE21" s="14">
        <f t="shared" ref="AE21" si="29">AC21/AD21</f>
        <v>11.30736054658635</v>
      </c>
      <c r="AF21" s="55">
        <f t="shared" si="10"/>
        <v>1</v>
      </c>
      <c r="AG21" s="60"/>
      <c r="AH21" s="14"/>
      <c r="AI21" s="61"/>
      <c r="AJ21" s="56" t="str">
        <f t="shared" si="11"/>
        <v>C-4</v>
      </c>
      <c r="AK21" s="57">
        <f t="shared" si="12"/>
        <v>8407449.4847247005</v>
      </c>
      <c r="AL21" s="57">
        <f t="shared" si="13"/>
        <v>1072580.25</v>
      </c>
      <c r="AM21" s="58">
        <f t="shared" si="14"/>
        <v>0.19981506820470954</v>
      </c>
      <c r="AN21" s="10" t="str">
        <f t="shared" si="15"/>
        <v>C-4 - Legal and Regulatory Mitigation</v>
      </c>
    </row>
    <row r="22" spans="3:40" x14ac:dyDescent="0.25">
      <c r="C22" s="17">
        <v>7</v>
      </c>
      <c r="D22" s="24">
        <v>31.6227766016838</v>
      </c>
      <c r="E22" s="13" t="s">
        <v>84</v>
      </c>
      <c r="G22" s="13"/>
      <c r="H22" s="13"/>
      <c r="I22" s="24"/>
      <c r="J22" s="25"/>
      <c r="K22" s="25"/>
      <c r="L22" s="25"/>
      <c r="M22" s="13"/>
      <c r="N22" s="13"/>
      <c r="O22" s="13"/>
      <c r="P22" s="48"/>
      <c r="Q22" s="48"/>
      <c r="R22" s="36"/>
      <c r="S22" s="36"/>
      <c r="T22" s="36"/>
      <c r="U22" s="36"/>
      <c r="V22" s="50"/>
      <c r="W22" s="50"/>
      <c r="X22" s="50"/>
      <c r="Y22" s="50"/>
      <c r="Z22" s="51"/>
      <c r="AA22" s="51"/>
      <c r="AB22" s="52"/>
      <c r="AC22" s="53"/>
      <c r="AD22" s="54"/>
      <c r="AE22" s="14"/>
      <c r="AF22" s="55"/>
      <c r="AG22" s="60"/>
      <c r="AH22" s="14"/>
      <c r="AI22" s="61"/>
      <c r="AJ22" s="56"/>
      <c r="AK22" s="57"/>
      <c r="AL22" s="57"/>
    </row>
    <row r="23" spans="3:40" x14ac:dyDescent="0.25">
      <c r="C23" s="17">
        <v>6</v>
      </c>
      <c r="D23" s="24">
        <v>3.16227766016838</v>
      </c>
      <c r="E23" s="13" t="s">
        <v>85</v>
      </c>
      <c r="G23" s="13"/>
      <c r="H23" s="13"/>
      <c r="I23" s="24"/>
      <c r="J23" s="25"/>
      <c r="K23" s="25"/>
      <c r="L23" s="25"/>
      <c r="M23" s="13"/>
      <c r="N23" s="13"/>
      <c r="O23" s="13"/>
      <c r="P23" s="48"/>
      <c r="Q23" s="48"/>
      <c r="R23" s="36"/>
      <c r="S23" s="36"/>
      <c r="T23" s="36"/>
      <c r="U23" s="36"/>
      <c r="V23" s="50"/>
      <c r="W23" s="50"/>
      <c r="X23" s="50"/>
      <c r="Y23" s="50"/>
      <c r="Z23" s="51"/>
      <c r="AA23" s="51"/>
      <c r="AB23" s="52"/>
      <c r="AC23" s="53"/>
      <c r="AD23" s="54"/>
      <c r="AE23" s="14"/>
      <c r="AF23" s="55"/>
      <c r="AG23" s="60"/>
      <c r="AH23" s="14"/>
      <c r="AI23" s="61"/>
      <c r="AJ23" s="56"/>
      <c r="AK23" s="57"/>
      <c r="AL23" s="57"/>
    </row>
    <row r="24" spans="3:40" x14ac:dyDescent="0.25">
      <c r="C24" s="17">
        <v>5</v>
      </c>
      <c r="D24" s="24">
        <v>0.57735026918962595</v>
      </c>
      <c r="E24" s="13" t="s">
        <v>86</v>
      </c>
      <c r="G24" s="13"/>
      <c r="H24" s="13"/>
      <c r="I24" s="24"/>
      <c r="J24" s="25"/>
      <c r="K24" s="25"/>
      <c r="L24" s="25"/>
      <c r="M24" s="13"/>
      <c r="N24" s="13"/>
      <c r="O24" s="13"/>
      <c r="P24" s="48"/>
      <c r="Q24" s="48"/>
      <c r="R24" s="36"/>
      <c r="S24" s="36"/>
      <c r="T24" s="36"/>
      <c r="U24" s="36"/>
      <c r="V24" s="50"/>
      <c r="W24" s="50"/>
      <c r="X24" s="50"/>
      <c r="Y24" s="50"/>
      <c r="Z24" s="51"/>
      <c r="AA24" s="51"/>
      <c r="AB24" s="52"/>
      <c r="AC24" s="53"/>
      <c r="AD24" s="54"/>
      <c r="AE24" s="14"/>
      <c r="AF24" s="55"/>
      <c r="AG24" s="60"/>
      <c r="AH24" s="14"/>
      <c r="AI24" s="61"/>
      <c r="AJ24" s="56"/>
      <c r="AK24" s="57"/>
      <c r="AL24" s="57"/>
    </row>
    <row r="25" spans="3:40" x14ac:dyDescent="0.25">
      <c r="C25" s="17">
        <v>4</v>
      </c>
      <c r="D25" s="24">
        <v>0.182574185835055</v>
      </c>
      <c r="E25" s="13" t="s">
        <v>87</v>
      </c>
      <c r="AD25" s="28"/>
      <c r="AE25" s="10"/>
    </row>
    <row r="26" spans="3:40" x14ac:dyDescent="0.25">
      <c r="C26" s="17">
        <v>3</v>
      </c>
      <c r="D26" s="24">
        <v>5.7735026918962602E-2</v>
      </c>
      <c r="E26" s="13" t="s">
        <v>88</v>
      </c>
      <c r="AD26" s="28"/>
      <c r="AE26" s="10"/>
    </row>
    <row r="27" spans="3:40" x14ac:dyDescent="0.25">
      <c r="C27" s="17">
        <v>2</v>
      </c>
      <c r="D27" s="24">
        <v>1.8257418583505498E-2</v>
      </c>
      <c r="E27" s="13" t="s">
        <v>89</v>
      </c>
      <c r="AD27" s="28"/>
      <c r="AE27" s="10"/>
    </row>
    <row r="28" spans="3:40" x14ac:dyDescent="0.25">
      <c r="C28" s="17">
        <v>1</v>
      </c>
      <c r="D28" s="24">
        <v>5.4772255750516604E-3</v>
      </c>
      <c r="E28" s="13" t="s">
        <v>90</v>
      </c>
      <c r="AD28" s="28"/>
      <c r="AE28" s="10"/>
    </row>
    <row r="29" spans="3:40" x14ac:dyDescent="0.25">
      <c r="AD29" s="28"/>
      <c r="AE29" s="10"/>
    </row>
  </sheetData>
  <sheetProtection algorithmName="SHA-512" hashValue="qqdpLoaLmko2lF43FGwmJFK5PTAyDvLSPE14acYl0IQhw6CY610FAjyd2I/wv+iyDUyPiChFb+5K9tbcYLMN8Q==" saltValue="W2/LjcMyJUdZ1O13MKRh4w==" spinCount="100000" sheet="1" objects="1" scenarios="1"/>
  <mergeCells count="8">
    <mergeCell ref="V12:Y12"/>
    <mergeCell ref="C21:D21"/>
    <mergeCell ref="J12:K12"/>
    <mergeCell ref="C1:H1"/>
    <mergeCell ref="B3:E3"/>
    <mergeCell ref="A5:A9"/>
    <mergeCell ref="B5:B9"/>
    <mergeCell ref="E5:E9"/>
  </mergeCells>
  <dataValidations count="1">
    <dataValidation type="list" allowBlank="1" showInputMessage="1" showErrorMessage="1" sqref="M14:M24">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15" t="s">
        <v>23</v>
      </c>
      <c r="C1" s="15" t="s">
        <v>24</v>
      </c>
      <c r="D1" s="15" t="s">
        <v>25</v>
      </c>
      <c r="E1" s="15" t="s">
        <v>26</v>
      </c>
      <c r="F1" s="15" t="s">
        <v>27</v>
      </c>
      <c r="G1" s="15" t="s">
        <v>28</v>
      </c>
      <c r="H1" s="15" t="s">
        <v>29</v>
      </c>
      <c r="I1" s="16" t="s">
        <v>30</v>
      </c>
      <c r="K1" s="78" t="s">
        <v>22</v>
      </c>
      <c r="L1" s="78"/>
      <c r="O1" s="78" t="s">
        <v>31</v>
      </c>
      <c r="P1" s="78"/>
    </row>
    <row r="2" spans="1:35" x14ac:dyDescent="0.25">
      <c r="A2" s="3">
        <v>1</v>
      </c>
      <c r="B2" s="4" t="s">
        <v>37</v>
      </c>
      <c r="C2" s="5">
        <v>0.182574185835055</v>
      </c>
      <c r="D2" s="4">
        <v>4</v>
      </c>
      <c r="E2" s="4">
        <v>6</v>
      </c>
      <c r="F2" s="4">
        <v>5</v>
      </c>
      <c r="G2" s="4">
        <v>5</v>
      </c>
      <c r="H2" s="6">
        <v>44548.101343753427</v>
      </c>
      <c r="I2" s="7">
        <f t="shared" ref="I2:I29" si="0">($K$11*$C2*10^$D2)+($K$12*$C2*10^$E2)+($K$13*$C2*10^$F2)+($K$14*$C2*10^$G2)</f>
        <v>44548.101343753427</v>
      </c>
      <c r="K2" s="17">
        <v>7</v>
      </c>
      <c r="L2" s="18">
        <v>31.6227766016838</v>
      </c>
      <c r="M2" s="3">
        <v>7</v>
      </c>
      <c r="O2" s="17">
        <v>7</v>
      </c>
      <c r="P2" s="19">
        <f>10^O2</f>
        <v>10000000</v>
      </c>
    </row>
    <row r="3" spans="1:35" x14ac:dyDescent="0.25">
      <c r="A3" s="3" t="s">
        <v>74</v>
      </c>
      <c r="B3" s="4" t="s">
        <v>72</v>
      </c>
      <c r="C3" s="5">
        <v>5.7735026918962602E-2</v>
      </c>
      <c r="D3" s="4">
        <v>4</v>
      </c>
      <c r="E3" s="4">
        <v>5</v>
      </c>
      <c r="F3" s="4">
        <v>4</v>
      </c>
      <c r="G3" s="4">
        <v>5</v>
      </c>
      <c r="H3" s="6">
        <v>2655.8112382722798</v>
      </c>
      <c r="I3" s="7">
        <f t="shared" si="0"/>
        <v>2655.8112382722798</v>
      </c>
      <c r="K3" s="17">
        <v>6</v>
      </c>
      <c r="L3" s="18">
        <v>3.16227766016838</v>
      </c>
      <c r="M3" s="3">
        <v>6</v>
      </c>
      <c r="O3" s="17">
        <v>6</v>
      </c>
      <c r="P3" s="19">
        <f t="shared" ref="P3:P8" si="1">10^O3</f>
        <v>1000000</v>
      </c>
    </row>
    <row r="4" spans="1:35" ht="18" x14ac:dyDescent="0.25">
      <c r="A4" s="3">
        <v>3</v>
      </c>
      <c r="B4" s="4" t="s">
        <v>38</v>
      </c>
      <c r="C4" s="5">
        <v>0.57735026918962595</v>
      </c>
      <c r="D4" s="4">
        <v>6</v>
      </c>
      <c r="E4" s="4">
        <v>4</v>
      </c>
      <c r="F4" s="4">
        <v>3</v>
      </c>
      <c r="G4" s="4">
        <v>4</v>
      </c>
      <c r="H4" s="6">
        <v>233364.97880644683</v>
      </c>
      <c r="I4" s="7">
        <f t="shared" si="0"/>
        <v>233364.97880644683</v>
      </c>
      <c r="K4" s="17">
        <v>5</v>
      </c>
      <c r="L4" s="18">
        <v>0.57735026918962595</v>
      </c>
      <c r="M4" s="3">
        <v>5</v>
      </c>
      <c r="O4" s="17">
        <v>5</v>
      </c>
      <c r="P4" s="19">
        <f t="shared" si="1"/>
        <v>100000</v>
      </c>
      <c r="T4" s="9" t="s">
        <v>35</v>
      </c>
      <c r="U4" s="20"/>
    </row>
    <row r="5" spans="1:35" x14ac:dyDescent="0.25">
      <c r="A5" s="3">
        <v>4</v>
      </c>
      <c r="B5" s="4" t="s">
        <v>40</v>
      </c>
      <c r="C5" s="5">
        <v>5.7735026918962602E-2</v>
      </c>
      <c r="D5" s="4">
        <v>5</v>
      </c>
      <c r="E5" s="4">
        <v>5</v>
      </c>
      <c r="F5" s="4">
        <v>5</v>
      </c>
      <c r="G5" s="4">
        <v>4</v>
      </c>
      <c r="H5" s="6">
        <v>4734.2722073549339</v>
      </c>
      <c r="I5" s="7">
        <f t="shared" si="0"/>
        <v>4734.2722073549339</v>
      </c>
      <c r="K5" s="17">
        <v>4</v>
      </c>
      <c r="L5" s="18">
        <v>0.182574185835055</v>
      </c>
      <c r="M5" s="3">
        <v>4</v>
      </c>
      <c r="O5" s="17">
        <v>4</v>
      </c>
      <c r="P5" s="19">
        <f t="shared" si="1"/>
        <v>10000</v>
      </c>
      <c r="T5" s="77" t="s">
        <v>17</v>
      </c>
      <c r="U5" s="77"/>
      <c r="V5" s="77"/>
      <c r="W5" s="77"/>
      <c r="X5" s="77"/>
      <c r="Y5" s="77"/>
      <c r="Z5" s="77"/>
      <c r="AC5" s="77" t="s">
        <v>19</v>
      </c>
      <c r="AD5" s="77"/>
      <c r="AE5" s="77"/>
      <c r="AF5" s="77"/>
      <c r="AG5" s="77"/>
      <c r="AH5" s="77"/>
      <c r="AI5" s="77"/>
    </row>
    <row r="6" spans="1:35" x14ac:dyDescent="0.25">
      <c r="A6" s="3">
        <v>5</v>
      </c>
      <c r="B6" s="4" t="s">
        <v>41</v>
      </c>
      <c r="C6" s="5">
        <v>0.57735026918962595</v>
      </c>
      <c r="D6" s="4">
        <v>4</v>
      </c>
      <c r="E6" s="4">
        <v>4</v>
      </c>
      <c r="F6" s="4">
        <v>4</v>
      </c>
      <c r="G6" s="4">
        <v>4</v>
      </c>
      <c r="H6" s="6">
        <v>5773.5026918962594</v>
      </c>
      <c r="I6" s="7">
        <f t="shared" si="0"/>
        <v>5773.5026918962594</v>
      </c>
      <c r="K6" s="17">
        <v>3</v>
      </c>
      <c r="L6" s="18">
        <v>5.7735026918962602E-2</v>
      </c>
      <c r="M6" s="3">
        <v>3</v>
      </c>
      <c r="O6" s="17">
        <v>3</v>
      </c>
      <c r="P6" s="19">
        <f t="shared" si="1"/>
        <v>1000</v>
      </c>
      <c r="R6" s="75" t="s">
        <v>1</v>
      </c>
      <c r="S6" s="21">
        <v>7</v>
      </c>
      <c r="T6" s="22" t="s">
        <v>80</v>
      </c>
      <c r="U6" s="22" t="s">
        <v>80</v>
      </c>
      <c r="V6" s="22" t="s">
        <v>80</v>
      </c>
      <c r="W6" s="22" t="s">
        <v>80</v>
      </c>
      <c r="X6" s="22" t="s">
        <v>80</v>
      </c>
      <c r="Y6" s="22" t="s">
        <v>80</v>
      </c>
      <c r="Z6" s="22" t="s">
        <v>80</v>
      </c>
      <c r="AB6" s="21">
        <v>7</v>
      </c>
      <c r="AC6" s="22" t="s">
        <v>80</v>
      </c>
      <c r="AD6" s="22" t="s">
        <v>80</v>
      </c>
      <c r="AE6" s="22" t="s">
        <v>80</v>
      </c>
      <c r="AF6" s="22" t="s">
        <v>80</v>
      </c>
      <c r="AG6" s="22" t="s">
        <v>80</v>
      </c>
      <c r="AH6" s="22" t="s">
        <v>80</v>
      </c>
      <c r="AI6" s="22" t="s">
        <v>80</v>
      </c>
    </row>
    <row r="7" spans="1:35" x14ac:dyDescent="0.25">
      <c r="A7" s="3">
        <v>6</v>
      </c>
      <c r="B7" s="4" t="s">
        <v>43</v>
      </c>
      <c r="C7" s="5">
        <v>5.7735026918962602E-2</v>
      </c>
      <c r="D7" s="4">
        <v>6</v>
      </c>
      <c r="E7" s="4">
        <v>1</v>
      </c>
      <c r="F7" s="4">
        <v>2</v>
      </c>
      <c r="G7" s="4">
        <v>3</v>
      </c>
      <c r="H7" s="6">
        <v>23106.827943561053</v>
      </c>
      <c r="I7" s="7">
        <f t="shared" si="0"/>
        <v>23106.827943561053</v>
      </c>
      <c r="K7" s="17">
        <v>2</v>
      </c>
      <c r="L7" s="18">
        <v>1.8257418583505498E-2</v>
      </c>
      <c r="M7" s="3">
        <v>2</v>
      </c>
      <c r="O7" s="17">
        <v>2</v>
      </c>
      <c r="P7" s="19">
        <f t="shared" si="1"/>
        <v>100</v>
      </c>
      <c r="R7" s="75"/>
      <c r="S7" s="21">
        <v>6</v>
      </c>
      <c r="T7" s="22" t="s">
        <v>80</v>
      </c>
      <c r="U7" s="22" t="s">
        <v>80</v>
      </c>
      <c r="V7" s="22" t="s">
        <v>80</v>
      </c>
      <c r="W7" s="22" t="s">
        <v>80</v>
      </c>
      <c r="X7" s="22" t="s">
        <v>80</v>
      </c>
      <c r="Y7" s="22" t="s">
        <v>80</v>
      </c>
      <c r="Z7" s="22" t="s">
        <v>80</v>
      </c>
      <c r="AB7" s="21">
        <v>6</v>
      </c>
      <c r="AC7" s="22" t="s">
        <v>80</v>
      </c>
      <c r="AD7" s="22" t="s">
        <v>80</v>
      </c>
      <c r="AE7" s="22" t="s">
        <v>80</v>
      </c>
      <c r="AF7" s="22" t="s">
        <v>80</v>
      </c>
      <c r="AG7" s="22" t="s">
        <v>80</v>
      </c>
      <c r="AH7" s="22" t="s">
        <v>80</v>
      </c>
      <c r="AI7" s="22" t="s">
        <v>80</v>
      </c>
    </row>
    <row r="8" spans="1:35" x14ac:dyDescent="0.25">
      <c r="A8" s="3">
        <v>7</v>
      </c>
      <c r="B8" s="4" t="s">
        <v>49</v>
      </c>
      <c r="C8" s="5">
        <v>0.182574185835055</v>
      </c>
      <c r="D8" s="4">
        <v>4</v>
      </c>
      <c r="E8" s="4">
        <v>6</v>
      </c>
      <c r="F8" s="4">
        <v>5</v>
      </c>
      <c r="G8" s="4">
        <v>5</v>
      </c>
      <c r="H8" s="6">
        <v>44548.101343753427</v>
      </c>
      <c r="I8" s="7">
        <f t="shared" si="0"/>
        <v>44548.101343753427</v>
      </c>
      <c r="K8" s="17">
        <v>1</v>
      </c>
      <c r="L8" s="18">
        <v>5.4772255750516604E-3</v>
      </c>
      <c r="M8" s="3">
        <v>1</v>
      </c>
      <c r="O8" s="17">
        <v>1</v>
      </c>
      <c r="P8" s="19">
        <f t="shared" si="1"/>
        <v>10</v>
      </c>
      <c r="R8" s="75"/>
      <c r="S8" s="21">
        <v>5</v>
      </c>
      <c r="T8" s="22" t="s">
        <v>80</v>
      </c>
      <c r="U8" s="22" t="s">
        <v>80</v>
      </c>
      <c r="V8" s="22" t="s">
        <v>80</v>
      </c>
      <c r="W8" s="22" t="s">
        <v>80</v>
      </c>
      <c r="X8" s="22" t="s">
        <v>80</v>
      </c>
      <c r="Y8" s="22" t="s">
        <v>80</v>
      </c>
      <c r="Z8" s="22" t="s">
        <v>80</v>
      </c>
      <c r="AB8" s="21">
        <v>5</v>
      </c>
      <c r="AC8" s="22" t="s">
        <v>80</v>
      </c>
      <c r="AD8" s="22" t="s">
        <v>80</v>
      </c>
      <c r="AE8" s="22" t="s">
        <v>80</v>
      </c>
      <c r="AF8" s="22" t="s">
        <v>80</v>
      </c>
      <c r="AG8" s="22" t="s">
        <v>80</v>
      </c>
      <c r="AH8" s="22" t="s">
        <v>80</v>
      </c>
      <c r="AI8" s="22" t="s">
        <v>80</v>
      </c>
    </row>
    <row r="9" spans="1:35" x14ac:dyDescent="0.25">
      <c r="A9" s="3">
        <v>9</v>
      </c>
      <c r="B9" s="4" t="s">
        <v>53</v>
      </c>
      <c r="C9" s="5">
        <v>0.182574185835055</v>
      </c>
      <c r="D9" s="4">
        <v>6</v>
      </c>
      <c r="E9" s="4">
        <v>4</v>
      </c>
      <c r="F9" s="4">
        <v>4</v>
      </c>
      <c r="G9" s="4">
        <v>3</v>
      </c>
      <c r="H9" s="6">
        <v>73796.485914529228</v>
      </c>
      <c r="I9" s="7">
        <f t="shared" si="0"/>
        <v>73796.485914529228</v>
      </c>
      <c r="R9" s="75"/>
      <c r="S9" s="21">
        <v>4</v>
      </c>
      <c r="T9" s="22" t="s">
        <v>80</v>
      </c>
      <c r="U9" s="22" t="s">
        <v>80</v>
      </c>
      <c r="V9" s="22" t="s">
        <v>80</v>
      </c>
      <c r="W9" s="22" t="s">
        <v>80</v>
      </c>
      <c r="X9" s="22" t="s">
        <v>80</v>
      </c>
      <c r="Y9" s="22" t="s">
        <v>80</v>
      </c>
      <c r="Z9" s="22" t="s">
        <v>80</v>
      </c>
      <c r="AB9" s="21">
        <v>4</v>
      </c>
      <c r="AC9" s="22" t="s">
        <v>80</v>
      </c>
      <c r="AD9" s="22" t="s">
        <v>80</v>
      </c>
      <c r="AE9" s="22" t="s">
        <v>80</v>
      </c>
      <c r="AF9" s="22" t="s">
        <v>80</v>
      </c>
      <c r="AG9" s="22" t="s">
        <v>80</v>
      </c>
      <c r="AH9" s="22" t="s">
        <v>80</v>
      </c>
      <c r="AI9" s="22" t="s">
        <v>80</v>
      </c>
    </row>
    <row r="10" spans="1:35" x14ac:dyDescent="0.25">
      <c r="A10" s="3">
        <v>10</v>
      </c>
      <c r="B10" s="4" t="s">
        <v>57</v>
      </c>
      <c r="C10" s="5">
        <v>5.7735026918962602E-2</v>
      </c>
      <c r="D10" s="4">
        <v>5</v>
      </c>
      <c r="E10" s="4">
        <v>5</v>
      </c>
      <c r="F10" s="4">
        <v>5</v>
      </c>
      <c r="G10" s="4">
        <v>4</v>
      </c>
      <c r="H10" s="6">
        <v>4734.2722073549339</v>
      </c>
      <c r="I10" s="7">
        <f t="shared" si="0"/>
        <v>4734.2722073549339</v>
      </c>
      <c r="K10" s="78" t="s">
        <v>42</v>
      </c>
      <c r="L10" s="78"/>
      <c r="R10" s="75"/>
      <c r="S10" s="21">
        <v>3</v>
      </c>
      <c r="T10" s="22" t="s">
        <v>80</v>
      </c>
      <c r="U10" s="22" t="s">
        <v>80</v>
      </c>
      <c r="V10" s="22" t="s">
        <v>80</v>
      </c>
      <c r="W10" s="22" t="s">
        <v>80</v>
      </c>
      <c r="X10" s="22">
        <v>1</v>
      </c>
      <c r="Y10" s="22" t="s">
        <v>80</v>
      </c>
      <c r="Z10" s="22" t="s">
        <v>80</v>
      </c>
      <c r="AB10" s="21">
        <v>3</v>
      </c>
      <c r="AC10" s="22" t="s">
        <v>80</v>
      </c>
      <c r="AD10" s="22" t="s">
        <v>80</v>
      </c>
      <c r="AE10" s="22">
        <v>1</v>
      </c>
      <c r="AF10" s="22" t="s">
        <v>80</v>
      </c>
      <c r="AG10" s="22" t="s">
        <v>80</v>
      </c>
      <c r="AH10" s="22" t="s">
        <v>80</v>
      </c>
      <c r="AI10" s="22" t="s">
        <v>80</v>
      </c>
    </row>
    <row r="11" spans="1:35" x14ac:dyDescent="0.25">
      <c r="A11" s="3">
        <v>11</v>
      </c>
      <c r="B11" s="4" t="s">
        <v>61</v>
      </c>
      <c r="C11" s="5">
        <v>5.7735026918962602E-2</v>
      </c>
      <c r="D11" s="4">
        <v>4</v>
      </c>
      <c r="E11" s="4">
        <v>3</v>
      </c>
      <c r="F11" s="4">
        <v>3</v>
      </c>
      <c r="G11" s="4">
        <v>2</v>
      </c>
      <c r="H11" s="6">
        <v>255.18881898181468</v>
      </c>
      <c r="I11" s="7">
        <f t="shared" si="0"/>
        <v>255.18881898181468</v>
      </c>
      <c r="K11" s="2">
        <v>0.4</v>
      </c>
      <c r="L11" s="1" t="s">
        <v>17</v>
      </c>
      <c r="R11" s="75"/>
      <c r="S11" s="21">
        <v>2</v>
      </c>
      <c r="T11" s="22" t="s">
        <v>80</v>
      </c>
      <c r="U11" s="22" t="s">
        <v>80</v>
      </c>
      <c r="V11" s="22" t="s">
        <v>80</v>
      </c>
      <c r="W11" s="22" t="s">
        <v>80</v>
      </c>
      <c r="X11" s="22" t="s">
        <v>80</v>
      </c>
      <c r="Y11" s="22" t="s">
        <v>80</v>
      </c>
      <c r="Z11" s="22" t="s">
        <v>80</v>
      </c>
      <c r="AB11" s="21">
        <v>2</v>
      </c>
      <c r="AC11" s="22" t="s">
        <v>80</v>
      </c>
      <c r="AD11" s="22" t="s">
        <v>80</v>
      </c>
      <c r="AE11" s="22" t="s">
        <v>80</v>
      </c>
      <c r="AF11" s="22" t="s">
        <v>80</v>
      </c>
      <c r="AG11" s="22" t="s">
        <v>80</v>
      </c>
      <c r="AH11" s="22" t="s">
        <v>80</v>
      </c>
      <c r="AI11" s="22" t="s">
        <v>80</v>
      </c>
    </row>
    <row r="12" spans="1:35" x14ac:dyDescent="0.25">
      <c r="A12" s="3">
        <v>12</v>
      </c>
      <c r="B12" s="4" t="s">
        <v>62</v>
      </c>
      <c r="C12" s="5">
        <v>5.7735026918962602E-2</v>
      </c>
      <c r="D12" s="4">
        <v>6</v>
      </c>
      <c r="E12" s="4">
        <v>1</v>
      </c>
      <c r="F12" s="4">
        <v>2</v>
      </c>
      <c r="G12" s="4">
        <v>3</v>
      </c>
      <c r="H12" s="6">
        <v>23106.827943561053</v>
      </c>
      <c r="I12" s="7">
        <f t="shared" si="0"/>
        <v>23106.827943561053</v>
      </c>
      <c r="K12" s="2">
        <v>0.2</v>
      </c>
      <c r="L12" s="1" t="s">
        <v>18</v>
      </c>
      <c r="R12" s="75"/>
      <c r="S12" s="21">
        <v>1</v>
      </c>
      <c r="T12" s="22" t="s">
        <v>80</v>
      </c>
      <c r="U12" s="22" t="s">
        <v>80</v>
      </c>
      <c r="V12" s="22" t="s">
        <v>80</v>
      </c>
      <c r="W12" s="22" t="s">
        <v>80</v>
      </c>
      <c r="X12" s="22" t="s">
        <v>80</v>
      </c>
      <c r="Y12" s="22" t="s">
        <v>80</v>
      </c>
      <c r="Z12" s="22" t="s">
        <v>80</v>
      </c>
      <c r="AB12" s="21">
        <v>1</v>
      </c>
      <c r="AC12" s="22" t="s">
        <v>80</v>
      </c>
      <c r="AD12" s="22" t="s">
        <v>80</v>
      </c>
      <c r="AE12" s="22" t="s">
        <v>80</v>
      </c>
      <c r="AF12" s="22" t="s">
        <v>80</v>
      </c>
      <c r="AG12" s="22" t="s">
        <v>80</v>
      </c>
      <c r="AH12" s="22" t="s">
        <v>80</v>
      </c>
      <c r="AI12" s="22" t="s">
        <v>80</v>
      </c>
    </row>
    <row r="13" spans="1:35" x14ac:dyDescent="0.25">
      <c r="A13" s="3">
        <v>13</v>
      </c>
      <c r="B13" s="4" t="s">
        <v>44</v>
      </c>
      <c r="C13" s="5">
        <v>5.7735026918962602E-2</v>
      </c>
      <c r="D13" s="4">
        <v>6</v>
      </c>
      <c r="E13" s="4">
        <v>2</v>
      </c>
      <c r="F13" s="4">
        <v>2</v>
      </c>
      <c r="G13" s="4">
        <v>3</v>
      </c>
      <c r="H13" s="6">
        <v>23107.867174045594</v>
      </c>
      <c r="I13" s="7">
        <f t="shared" si="0"/>
        <v>23107.867174045594</v>
      </c>
      <c r="K13" s="2">
        <v>0.2</v>
      </c>
      <c r="L13" s="1" t="s">
        <v>19</v>
      </c>
      <c r="T13" s="23">
        <v>1</v>
      </c>
      <c r="U13" s="23">
        <v>2</v>
      </c>
      <c r="V13" s="23">
        <v>3</v>
      </c>
      <c r="W13" s="23">
        <v>4</v>
      </c>
      <c r="X13" s="23">
        <v>5</v>
      </c>
      <c r="Y13" s="23">
        <v>6</v>
      </c>
      <c r="Z13" s="23">
        <v>7</v>
      </c>
      <c r="AC13" s="23">
        <v>1</v>
      </c>
      <c r="AD13" s="23">
        <v>2</v>
      </c>
      <c r="AE13" s="23">
        <v>3</v>
      </c>
      <c r="AF13" s="23">
        <v>4</v>
      </c>
      <c r="AG13" s="23">
        <v>5</v>
      </c>
      <c r="AH13" s="23">
        <v>6</v>
      </c>
      <c r="AI13" s="23">
        <v>7</v>
      </c>
    </row>
    <row r="14" spans="1:35" x14ac:dyDescent="0.25">
      <c r="A14" s="3">
        <v>14</v>
      </c>
      <c r="B14" s="4" t="s">
        <v>51</v>
      </c>
      <c r="C14" s="5">
        <v>0.182574185835055</v>
      </c>
      <c r="D14" s="4">
        <v>6</v>
      </c>
      <c r="E14" s="4">
        <v>3</v>
      </c>
      <c r="F14" s="4">
        <v>3</v>
      </c>
      <c r="G14" s="4">
        <v>3</v>
      </c>
      <c r="H14" s="6">
        <v>73139.218845523035</v>
      </c>
      <c r="I14" s="7">
        <f t="shared" si="0"/>
        <v>73139.218845523035</v>
      </c>
      <c r="K14" s="2">
        <v>0.2</v>
      </c>
      <c r="L14" s="1" t="s">
        <v>0</v>
      </c>
      <c r="T14" s="76" t="s">
        <v>47</v>
      </c>
      <c r="U14" s="76"/>
      <c r="V14" s="76"/>
      <c r="W14" s="76"/>
      <c r="X14" s="76"/>
      <c r="Y14" s="76"/>
      <c r="Z14" s="76"/>
      <c r="AC14" s="76" t="s">
        <v>47</v>
      </c>
      <c r="AD14" s="76"/>
      <c r="AE14" s="76"/>
      <c r="AF14" s="76"/>
      <c r="AG14" s="76"/>
      <c r="AH14" s="76"/>
      <c r="AI14" s="76"/>
    </row>
    <row r="15" spans="1:35" x14ac:dyDescent="0.25">
      <c r="A15" s="3">
        <v>15</v>
      </c>
      <c r="B15" s="4" t="s">
        <v>52</v>
      </c>
      <c r="C15" s="5">
        <v>0.182574185835055</v>
      </c>
      <c r="D15" s="4">
        <v>4</v>
      </c>
      <c r="E15" s="4">
        <v>4</v>
      </c>
      <c r="F15" s="4">
        <v>5</v>
      </c>
      <c r="G15" s="4">
        <v>4</v>
      </c>
      <c r="H15" s="6">
        <v>5112.077203381541</v>
      </c>
      <c r="I15" s="7">
        <f t="shared" si="0"/>
        <v>5112.077203381541</v>
      </c>
    </row>
    <row r="16" spans="1:35" x14ac:dyDescent="0.25">
      <c r="A16" s="3">
        <v>16</v>
      </c>
      <c r="B16" s="4" t="s">
        <v>54</v>
      </c>
      <c r="C16" s="5">
        <v>1.8257418583505498E-2</v>
      </c>
      <c r="D16" s="4">
        <v>6</v>
      </c>
      <c r="E16" s="4">
        <v>7</v>
      </c>
      <c r="F16" s="4">
        <v>5</v>
      </c>
      <c r="G16" s="4">
        <v>5</v>
      </c>
      <c r="H16" s="6">
        <v>44548.10134375342</v>
      </c>
      <c r="I16" s="7">
        <f t="shared" si="0"/>
        <v>44548.10134375342</v>
      </c>
      <c r="T16" s="77" t="s">
        <v>18</v>
      </c>
      <c r="U16" s="77"/>
      <c r="V16" s="77"/>
      <c r="W16" s="77"/>
      <c r="X16" s="77"/>
      <c r="Y16" s="77"/>
      <c r="Z16" s="77"/>
      <c r="AC16" s="77" t="s">
        <v>50</v>
      </c>
      <c r="AD16" s="77"/>
      <c r="AE16" s="77"/>
      <c r="AF16" s="77"/>
      <c r="AG16" s="77"/>
      <c r="AH16" s="77"/>
      <c r="AI16" s="77"/>
    </row>
    <row r="17" spans="1:35" x14ac:dyDescent="0.25">
      <c r="A17" s="3">
        <v>17</v>
      </c>
      <c r="B17" s="4" t="s">
        <v>55</v>
      </c>
      <c r="C17" s="5">
        <v>1.8257418583505498E-2</v>
      </c>
      <c r="D17" s="4">
        <v>6</v>
      </c>
      <c r="E17" s="4">
        <v>7</v>
      </c>
      <c r="F17" s="4">
        <v>5</v>
      </c>
      <c r="G17" s="4">
        <v>5</v>
      </c>
      <c r="H17" s="6">
        <v>44548.10134375342</v>
      </c>
      <c r="I17" s="7">
        <f t="shared" si="0"/>
        <v>44548.10134375342</v>
      </c>
      <c r="R17" s="75" t="s">
        <v>1</v>
      </c>
      <c r="S17" s="21">
        <v>7</v>
      </c>
      <c r="T17" s="22" t="s">
        <v>80</v>
      </c>
      <c r="U17" s="22" t="s">
        <v>80</v>
      </c>
      <c r="V17" s="22" t="s">
        <v>80</v>
      </c>
      <c r="W17" s="22" t="s">
        <v>80</v>
      </c>
      <c r="X17" s="22" t="s">
        <v>80</v>
      </c>
      <c r="Y17" s="22" t="s">
        <v>80</v>
      </c>
      <c r="Z17" s="22" t="s">
        <v>80</v>
      </c>
      <c r="AB17" s="21">
        <v>7</v>
      </c>
      <c r="AC17" s="22" t="s">
        <v>80</v>
      </c>
      <c r="AD17" s="22" t="s">
        <v>80</v>
      </c>
      <c r="AE17" s="22" t="s">
        <v>80</v>
      </c>
      <c r="AF17" s="22" t="s">
        <v>80</v>
      </c>
      <c r="AG17" s="22" t="s">
        <v>80</v>
      </c>
      <c r="AH17" s="22" t="s">
        <v>80</v>
      </c>
      <c r="AI17" s="22" t="s">
        <v>80</v>
      </c>
    </row>
    <row r="18" spans="1:35" x14ac:dyDescent="0.25">
      <c r="A18" s="3">
        <v>18</v>
      </c>
      <c r="B18" s="4" t="s">
        <v>56</v>
      </c>
      <c r="C18" s="5">
        <v>5.7735026918962602E-2</v>
      </c>
      <c r="D18" s="4">
        <v>5</v>
      </c>
      <c r="E18" s="4">
        <v>3</v>
      </c>
      <c r="F18" s="4">
        <v>3</v>
      </c>
      <c r="G18" s="4">
        <v>3</v>
      </c>
      <c r="H18" s="6">
        <v>2344.0420929098818</v>
      </c>
      <c r="I18" s="7">
        <f t="shared" si="0"/>
        <v>2344.0420929098818</v>
      </c>
      <c r="R18" s="75"/>
      <c r="S18" s="21">
        <v>6</v>
      </c>
      <c r="T18" s="22" t="s">
        <v>80</v>
      </c>
      <c r="U18" s="22" t="s">
        <v>80</v>
      </c>
      <c r="V18" s="22" t="s">
        <v>80</v>
      </c>
      <c r="W18" s="22" t="s">
        <v>80</v>
      </c>
      <c r="X18" s="22" t="s">
        <v>80</v>
      </c>
      <c r="Y18" s="22" t="s">
        <v>80</v>
      </c>
      <c r="Z18" s="22" t="s">
        <v>80</v>
      </c>
      <c r="AB18" s="21">
        <v>6</v>
      </c>
      <c r="AC18" s="22" t="s">
        <v>80</v>
      </c>
      <c r="AD18" s="22" t="s">
        <v>80</v>
      </c>
      <c r="AE18" s="22" t="s">
        <v>80</v>
      </c>
      <c r="AF18" s="22" t="s">
        <v>80</v>
      </c>
      <c r="AG18" s="22" t="s">
        <v>80</v>
      </c>
      <c r="AH18" s="22" t="s">
        <v>80</v>
      </c>
      <c r="AI18" s="22" t="s">
        <v>80</v>
      </c>
    </row>
    <row r="19" spans="1:35" x14ac:dyDescent="0.25">
      <c r="A19" s="3">
        <v>19</v>
      </c>
      <c r="B19" s="4" t="s">
        <v>73</v>
      </c>
      <c r="C19" s="5">
        <v>1.8257418583505498E-2</v>
      </c>
      <c r="D19" s="4">
        <v>6</v>
      </c>
      <c r="E19" s="4">
        <v>4</v>
      </c>
      <c r="F19" s="4">
        <v>3</v>
      </c>
      <c r="G19" s="4">
        <v>4</v>
      </c>
      <c r="H19" s="6">
        <v>7379.6485914529239</v>
      </c>
      <c r="I19" s="7">
        <f t="shared" si="0"/>
        <v>7379.6485914529239</v>
      </c>
      <c r="R19" s="75"/>
      <c r="S19" s="21">
        <v>5</v>
      </c>
      <c r="T19" s="22" t="s">
        <v>80</v>
      </c>
      <c r="U19" s="22" t="s">
        <v>80</v>
      </c>
      <c r="V19" s="22" t="s">
        <v>80</v>
      </c>
      <c r="W19" s="22" t="s">
        <v>80</v>
      </c>
      <c r="X19" s="22" t="s">
        <v>80</v>
      </c>
      <c r="Y19" s="22" t="s">
        <v>80</v>
      </c>
      <c r="Z19" s="22" t="s">
        <v>80</v>
      </c>
      <c r="AB19" s="21">
        <v>5</v>
      </c>
      <c r="AC19" s="22" t="s">
        <v>80</v>
      </c>
      <c r="AD19" s="22" t="s">
        <v>80</v>
      </c>
      <c r="AE19" s="22" t="s">
        <v>80</v>
      </c>
      <c r="AF19" s="22" t="s">
        <v>80</v>
      </c>
      <c r="AG19" s="22" t="s">
        <v>80</v>
      </c>
      <c r="AH19" s="22" t="s">
        <v>80</v>
      </c>
      <c r="AI19" s="22" t="s">
        <v>80</v>
      </c>
    </row>
    <row r="20" spans="1:35" x14ac:dyDescent="0.25">
      <c r="A20" s="3">
        <v>20</v>
      </c>
      <c r="B20" s="4" t="s">
        <v>59</v>
      </c>
      <c r="C20" s="5">
        <v>0.57735026918962595</v>
      </c>
      <c r="D20" s="4">
        <v>7</v>
      </c>
      <c r="E20" s="4">
        <v>6</v>
      </c>
      <c r="F20" s="4">
        <v>5</v>
      </c>
      <c r="G20" s="4">
        <v>6</v>
      </c>
      <c r="H20" s="6">
        <v>2551888.1898181466</v>
      </c>
      <c r="I20" s="7">
        <f t="shared" si="0"/>
        <v>2551888.1898181466</v>
      </c>
      <c r="R20" s="75"/>
      <c r="S20" s="21">
        <v>4</v>
      </c>
      <c r="T20" s="22" t="s">
        <v>80</v>
      </c>
      <c r="U20" s="22" t="s">
        <v>80</v>
      </c>
      <c r="V20" s="22" t="s">
        <v>80</v>
      </c>
      <c r="W20" s="22" t="s">
        <v>80</v>
      </c>
      <c r="X20" s="22" t="s">
        <v>80</v>
      </c>
      <c r="Y20" s="22" t="s">
        <v>80</v>
      </c>
      <c r="Z20" s="22" t="s">
        <v>80</v>
      </c>
      <c r="AB20" s="21">
        <v>4</v>
      </c>
      <c r="AC20" s="22" t="s">
        <v>80</v>
      </c>
      <c r="AD20" s="22" t="s">
        <v>80</v>
      </c>
      <c r="AE20" s="22" t="s">
        <v>80</v>
      </c>
      <c r="AF20" s="22" t="s">
        <v>80</v>
      </c>
      <c r="AG20" s="22" t="s">
        <v>80</v>
      </c>
      <c r="AH20" s="22" t="s">
        <v>80</v>
      </c>
      <c r="AI20" s="22" t="s">
        <v>80</v>
      </c>
    </row>
    <row r="21" spans="1:35" x14ac:dyDescent="0.25">
      <c r="A21" s="3">
        <v>21</v>
      </c>
      <c r="B21" s="4" t="s">
        <v>32</v>
      </c>
      <c r="C21" s="5">
        <v>0.57735026918962595</v>
      </c>
      <c r="D21" s="4">
        <v>6</v>
      </c>
      <c r="E21" s="4">
        <v>4</v>
      </c>
      <c r="F21" s="4">
        <v>3</v>
      </c>
      <c r="G21" s="4">
        <v>4</v>
      </c>
      <c r="H21" s="6">
        <v>233364.97880644683</v>
      </c>
      <c r="I21" s="7">
        <f t="shared" si="0"/>
        <v>233364.97880644683</v>
      </c>
      <c r="R21" s="75"/>
      <c r="S21" s="21">
        <v>3</v>
      </c>
      <c r="T21" s="22" t="s">
        <v>80</v>
      </c>
      <c r="U21" s="22" t="s">
        <v>80</v>
      </c>
      <c r="V21" s="22">
        <v>1</v>
      </c>
      <c r="W21" s="22" t="s">
        <v>80</v>
      </c>
      <c r="X21" s="22" t="s">
        <v>80</v>
      </c>
      <c r="Y21" s="22" t="s">
        <v>80</v>
      </c>
      <c r="Z21" s="22" t="s">
        <v>80</v>
      </c>
      <c r="AB21" s="21">
        <v>3</v>
      </c>
      <c r="AC21" s="22" t="s">
        <v>80</v>
      </c>
      <c r="AD21" s="22" t="s">
        <v>80</v>
      </c>
      <c r="AE21" s="22">
        <v>1</v>
      </c>
      <c r="AF21" s="22" t="s">
        <v>80</v>
      </c>
      <c r="AG21" s="22" t="s">
        <v>80</v>
      </c>
      <c r="AH21" s="22" t="s">
        <v>80</v>
      </c>
      <c r="AI21" s="22" t="s">
        <v>80</v>
      </c>
    </row>
    <row r="22" spans="1:35" x14ac:dyDescent="0.25">
      <c r="A22" s="3">
        <v>22</v>
      </c>
      <c r="B22" s="4" t="s">
        <v>33</v>
      </c>
      <c r="C22" s="5">
        <v>5.7735026918962602E-2</v>
      </c>
      <c r="D22" s="4">
        <v>6</v>
      </c>
      <c r="E22" s="4">
        <v>5</v>
      </c>
      <c r="F22" s="4">
        <v>5</v>
      </c>
      <c r="G22" s="4">
        <v>6</v>
      </c>
      <c r="H22" s="6">
        <v>36950.417228136066</v>
      </c>
      <c r="I22" s="7">
        <f t="shared" si="0"/>
        <v>36950.417228136066</v>
      </c>
      <c r="R22" s="75"/>
      <c r="S22" s="21">
        <v>2</v>
      </c>
      <c r="T22" s="22" t="s">
        <v>80</v>
      </c>
      <c r="U22" s="22" t="s">
        <v>80</v>
      </c>
      <c r="V22" s="22" t="s">
        <v>80</v>
      </c>
      <c r="W22" s="22" t="s">
        <v>80</v>
      </c>
      <c r="X22" s="22" t="s">
        <v>80</v>
      </c>
      <c r="Y22" s="22" t="s">
        <v>80</v>
      </c>
      <c r="Z22" s="22" t="s">
        <v>80</v>
      </c>
      <c r="AB22" s="21">
        <v>2</v>
      </c>
      <c r="AC22" s="22" t="s">
        <v>80</v>
      </c>
      <c r="AD22" s="22" t="s">
        <v>80</v>
      </c>
      <c r="AE22" s="22" t="s">
        <v>80</v>
      </c>
      <c r="AF22" s="22" t="s">
        <v>80</v>
      </c>
      <c r="AG22" s="22" t="s">
        <v>80</v>
      </c>
      <c r="AH22" s="22" t="s">
        <v>80</v>
      </c>
      <c r="AI22" s="22" t="s">
        <v>80</v>
      </c>
    </row>
    <row r="23" spans="1:35" x14ac:dyDescent="0.25">
      <c r="A23" s="3">
        <v>23</v>
      </c>
      <c r="B23" s="4" t="s">
        <v>34</v>
      </c>
      <c r="C23" s="5">
        <v>5.7735026918962602E-2</v>
      </c>
      <c r="D23" s="4">
        <v>5</v>
      </c>
      <c r="E23" s="4">
        <v>3</v>
      </c>
      <c r="F23" s="4">
        <v>3</v>
      </c>
      <c r="G23" s="4">
        <v>3</v>
      </c>
      <c r="H23" s="6">
        <v>2344.0420929098818</v>
      </c>
      <c r="I23" s="7">
        <f t="shared" si="0"/>
        <v>2344.0420929098818</v>
      </c>
      <c r="R23" s="75"/>
      <c r="S23" s="21">
        <v>1</v>
      </c>
      <c r="T23" s="22" t="s">
        <v>80</v>
      </c>
      <c r="U23" s="22" t="s">
        <v>80</v>
      </c>
      <c r="V23" s="22" t="s">
        <v>80</v>
      </c>
      <c r="W23" s="22" t="s">
        <v>80</v>
      </c>
      <c r="X23" s="22" t="s">
        <v>80</v>
      </c>
      <c r="Y23" s="22" t="s">
        <v>80</v>
      </c>
      <c r="Z23" s="22" t="s">
        <v>80</v>
      </c>
      <c r="AB23" s="21">
        <v>1</v>
      </c>
      <c r="AC23" s="22" t="s">
        <v>80</v>
      </c>
      <c r="AD23" s="22" t="s">
        <v>80</v>
      </c>
      <c r="AE23" s="22" t="s">
        <v>80</v>
      </c>
      <c r="AF23" s="22" t="s">
        <v>80</v>
      </c>
      <c r="AG23" s="22" t="s">
        <v>80</v>
      </c>
      <c r="AH23" s="22" t="s">
        <v>80</v>
      </c>
      <c r="AI23" s="22" t="s">
        <v>80</v>
      </c>
    </row>
    <row r="24" spans="1:35" x14ac:dyDescent="0.25">
      <c r="A24" s="3">
        <v>24</v>
      </c>
      <c r="B24" s="4" t="s">
        <v>36</v>
      </c>
      <c r="C24" s="5">
        <v>1.8257418583505498E-2</v>
      </c>
      <c r="D24" s="4">
        <v>5</v>
      </c>
      <c r="E24" s="4">
        <v>5</v>
      </c>
      <c r="F24" s="4">
        <v>5</v>
      </c>
      <c r="G24" s="4">
        <v>5</v>
      </c>
      <c r="H24" s="6">
        <v>1825.74185835055</v>
      </c>
      <c r="I24" s="7">
        <f t="shared" si="0"/>
        <v>1825.74185835055</v>
      </c>
      <c r="T24" s="23">
        <v>1</v>
      </c>
      <c r="U24" s="23">
        <v>2</v>
      </c>
      <c r="V24" s="23">
        <v>3</v>
      </c>
      <c r="W24" s="23">
        <v>4</v>
      </c>
      <c r="X24" s="23">
        <v>5</v>
      </c>
      <c r="Y24" s="23">
        <v>6</v>
      </c>
      <c r="Z24" s="23">
        <v>7</v>
      </c>
      <c r="AC24" s="23">
        <v>1</v>
      </c>
      <c r="AD24" s="23">
        <v>2</v>
      </c>
      <c r="AE24" s="23">
        <v>3</v>
      </c>
      <c r="AF24" s="23">
        <v>4</v>
      </c>
      <c r="AG24" s="23">
        <v>5</v>
      </c>
      <c r="AH24" s="23">
        <v>6</v>
      </c>
      <c r="AI24" s="23">
        <v>7</v>
      </c>
    </row>
    <row r="25" spans="1:35" x14ac:dyDescent="0.25">
      <c r="A25" s="3">
        <v>25</v>
      </c>
      <c r="B25" s="4" t="s">
        <v>39</v>
      </c>
      <c r="C25" s="5">
        <v>5.7735026918962602E-2</v>
      </c>
      <c r="D25" s="4">
        <v>5</v>
      </c>
      <c r="E25" s="4">
        <v>6</v>
      </c>
      <c r="F25" s="4">
        <v>4</v>
      </c>
      <c r="G25" s="4">
        <v>4</v>
      </c>
      <c r="H25" s="6">
        <v>14087.346568226876</v>
      </c>
      <c r="I25" s="7">
        <f t="shared" si="0"/>
        <v>14087.346568226876</v>
      </c>
      <c r="T25" s="76" t="s">
        <v>47</v>
      </c>
      <c r="U25" s="76"/>
      <c r="V25" s="76"/>
      <c r="W25" s="76"/>
      <c r="X25" s="76"/>
      <c r="Y25" s="76"/>
      <c r="Z25" s="76"/>
      <c r="AC25" s="76" t="s">
        <v>47</v>
      </c>
      <c r="AD25" s="76"/>
      <c r="AE25" s="76"/>
      <c r="AF25" s="76"/>
      <c r="AG25" s="76"/>
      <c r="AH25" s="76"/>
      <c r="AI25" s="76"/>
    </row>
    <row r="26" spans="1:35" x14ac:dyDescent="0.25">
      <c r="A26" s="3">
        <v>26</v>
      </c>
      <c r="B26" s="4" t="s">
        <v>45</v>
      </c>
      <c r="C26" s="5">
        <v>0.57735026918962595</v>
      </c>
      <c r="D26" s="4">
        <v>6</v>
      </c>
      <c r="E26" s="4">
        <v>4</v>
      </c>
      <c r="F26" s="4">
        <v>3</v>
      </c>
      <c r="G26" s="4">
        <v>4</v>
      </c>
      <c r="H26" s="6">
        <v>233364.97880644683</v>
      </c>
      <c r="I26" s="7">
        <f t="shared" si="0"/>
        <v>233364.97880644683</v>
      </c>
    </row>
    <row r="27" spans="1:35" ht="18" x14ac:dyDescent="0.25">
      <c r="A27" s="3">
        <v>27</v>
      </c>
      <c r="B27" s="4" t="s">
        <v>46</v>
      </c>
      <c r="C27" s="5">
        <v>1.8257418583505498E-2</v>
      </c>
      <c r="D27" s="4">
        <v>6</v>
      </c>
      <c r="E27" s="4">
        <v>4</v>
      </c>
      <c r="F27" s="4">
        <v>5</v>
      </c>
      <c r="G27" s="4">
        <v>6</v>
      </c>
      <c r="H27" s="6">
        <v>11356.11435894042</v>
      </c>
      <c r="I27" s="7">
        <f t="shared" si="0"/>
        <v>11356.11435894042</v>
      </c>
      <c r="T27" s="9" t="s">
        <v>60</v>
      </c>
    </row>
    <row r="28" spans="1:35" x14ac:dyDescent="0.25">
      <c r="A28" s="3">
        <v>28</v>
      </c>
      <c r="B28" s="4" t="s">
        <v>48</v>
      </c>
      <c r="C28" s="5">
        <v>5.7735026918962602E-2</v>
      </c>
      <c r="D28" s="4">
        <v>5</v>
      </c>
      <c r="E28" s="4">
        <v>3</v>
      </c>
      <c r="F28" s="4">
        <v>3</v>
      </c>
      <c r="G28" s="4">
        <v>3</v>
      </c>
      <c r="H28" s="6">
        <v>2344.04209290988</v>
      </c>
      <c r="I28" s="7">
        <f t="shared" si="0"/>
        <v>2344.0420929098818</v>
      </c>
      <c r="T28" s="77" t="s">
        <v>17</v>
      </c>
      <c r="U28" s="77"/>
      <c r="V28" s="77"/>
      <c r="W28" s="77"/>
      <c r="X28" s="77"/>
      <c r="Y28" s="77"/>
      <c r="Z28" s="77"/>
      <c r="AC28" s="77" t="s">
        <v>19</v>
      </c>
      <c r="AD28" s="77"/>
      <c r="AE28" s="77"/>
      <c r="AF28" s="77"/>
      <c r="AG28" s="77"/>
      <c r="AH28" s="77"/>
      <c r="AI28" s="77"/>
    </row>
    <row r="29" spans="1:35" x14ac:dyDescent="0.25">
      <c r="B29" s="4" t="s">
        <v>58</v>
      </c>
      <c r="C29" s="5">
        <v>5.7735026918962602E-2</v>
      </c>
      <c r="D29" s="4">
        <v>4</v>
      </c>
      <c r="E29" s="4">
        <v>1</v>
      </c>
      <c r="F29" s="4">
        <v>5</v>
      </c>
      <c r="G29" s="4">
        <v>4</v>
      </c>
      <c r="H29" s="6">
        <v>1501.2261699468656</v>
      </c>
      <c r="I29" s="7">
        <f t="shared" si="0"/>
        <v>1501.2261699468656</v>
      </c>
      <c r="R29" s="75" t="s">
        <v>1</v>
      </c>
      <c r="S29" s="21">
        <v>7</v>
      </c>
      <c r="T29" s="22" t="s">
        <v>80</v>
      </c>
      <c r="U29" s="22" t="s">
        <v>80</v>
      </c>
      <c r="V29" s="22" t="s">
        <v>80</v>
      </c>
      <c r="W29" s="22" t="s">
        <v>80</v>
      </c>
      <c r="X29" s="22" t="s">
        <v>80</v>
      </c>
      <c r="Y29" s="22" t="s">
        <v>80</v>
      </c>
      <c r="Z29" s="22" t="s">
        <v>80</v>
      </c>
      <c r="AB29" s="21">
        <v>7</v>
      </c>
      <c r="AC29" s="22" t="s">
        <v>80</v>
      </c>
      <c r="AD29" s="22" t="s">
        <v>80</v>
      </c>
      <c r="AE29" s="22" t="s">
        <v>80</v>
      </c>
      <c r="AF29" s="22" t="s">
        <v>80</v>
      </c>
      <c r="AG29" s="22" t="s">
        <v>80</v>
      </c>
      <c r="AH29" s="22" t="s">
        <v>80</v>
      </c>
      <c r="AI29" s="22" t="s">
        <v>80</v>
      </c>
    </row>
    <row r="30" spans="1:35" x14ac:dyDescent="0.25">
      <c r="R30" s="75"/>
      <c r="S30" s="21">
        <v>6</v>
      </c>
      <c r="T30" s="22" t="s">
        <v>80</v>
      </c>
      <c r="U30" s="22" t="s">
        <v>80</v>
      </c>
      <c r="V30" s="22" t="s">
        <v>80</v>
      </c>
      <c r="W30" s="22" t="s">
        <v>80</v>
      </c>
      <c r="X30" s="22" t="s">
        <v>80</v>
      </c>
      <c r="Y30" s="22" t="s">
        <v>80</v>
      </c>
      <c r="Z30" s="22" t="s">
        <v>80</v>
      </c>
      <c r="AB30" s="21">
        <v>6</v>
      </c>
      <c r="AC30" s="22" t="s">
        <v>80</v>
      </c>
      <c r="AD30" s="22" t="s">
        <v>80</v>
      </c>
      <c r="AE30" s="22" t="s">
        <v>80</v>
      </c>
      <c r="AF30" s="22" t="s">
        <v>80</v>
      </c>
      <c r="AG30" s="22" t="s">
        <v>80</v>
      </c>
      <c r="AH30" s="22" t="s">
        <v>80</v>
      </c>
      <c r="AI30" s="22" t="s">
        <v>80</v>
      </c>
    </row>
    <row r="31" spans="1:35" x14ac:dyDescent="0.25">
      <c r="R31" s="75"/>
      <c r="S31" s="21">
        <v>5</v>
      </c>
      <c r="T31" s="22" t="s">
        <v>80</v>
      </c>
      <c r="U31" s="22" t="s">
        <v>80</v>
      </c>
      <c r="V31" s="22" t="s">
        <v>80</v>
      </c>
      <c r="W31" s="22" t="s">
        <v>80</v>
      </c>
      <c r="X31" s="22" t="s">
        <v>80</v>
      </c>
      <c r="Y31" s="22" t="s">
        <v>80</v>
      </c>
      <c r="Z31" s="22" t="s">
        <v>80</v>
      </c>
      <c r="AB31" s="21">
        <v>5</v>
      </c>
      <c r="AC31" s="22" t="s">
        <v>80</v>
      </c>
      <c r="AD31" s="22" t="s">
        <v>80</v>
      </c>
      <c r="AE31" s="22" t="s">
        <v>80</v>
      </c>
      <c r="AF31" s="22" t="s">
        <v>80</v>
      </c>
      <c r="AG31" s="22" t="s">
        <v>80</v>
      </c>
      <c r="AH31" s="22" t="s">
        <v>80</v>
      </c>
      <c r="AI31" s="22" t="s">
        <v>80</v>
      </c>
    </row>
    <row r="32" spans="1:35" x14ac:dyDescent="0.25">
      <c r="R32" s="75"/>
      <c r="S32" s="21">
        <v>4</v>
      </c>
      <c r="T32" s="22" t="s">
        <v>80</v>
      </c>
      <c r="U32" s="22" t="s">
        <v>80</v>
      </c>
      <c r="V32" s="22" t="s">
        <v>80</v>
      </c>
      <c r="W32" s="22" t="s">
        <v>80</v>
      </c>
      <c r="X32" s="22" t="s">
        <v>80</v>
      </c>
      <c r="Y32" s="22" t="s">
        <v>80</v>
      </c>
      <c r="Z32" s="22" t="s">
        <v>80</v>
      </c>
      <c r="AB32" s="21">
        <v>4</v>
      </c>
      <c r="AC32" s="22" t="s">
        <v>80</v>
      </c>
      <c r="AD32" s="22" t="s">
        <v>80</v>
      </c>
      <c r="AE32" s="22" t="s">
        <v>80</v>
      </c>
      <c r="AF32" s="22" t="s">
        <v>80</v>
      </c>
      <c r="AG32" s="22" t="s">
        <v>80</v>
      </c>
      <c r="AH32" s="22" t="s">
        <v>80</v>
      </c>
      <c r="AI32" s="22" t="s">
        <v>80</v>
      </c>
    </row>
    <row r="33" spans="18:35" x14ac:dyDescent="0.25">
      <c r="R33" s="75"/>
      <c r="S33" s="21">
        <v>3</v>
      </c>
      <c r="T33" s="22" t="s">
        <v>80</v>
      </c>
      <c r="U33" s="22" t="s">
        <v>80</v>
      </c>
      <c r="V33" s="22" t="s">
        <v>80</v>
      </c>
      <c r="W33" s="22" t="s">
        <v>80</v>
      </c>
      <c r="X33" s="22">
        <v>1</v>
      </c>
      <c r="Y33" s="22" t="s">
        <v>80</v>
      </c>
      <c r="Z33" s="22" t="s">
        <v>80</v>
      </c>
      <c r="AB33" s="21">
        <v>3</v>
      </c>
      <c r="AC33" s="22" t="s">
        <v>80</v>
      </c>
      <c r="AD33" s="22" t="s">
        <v>80</v>
      </c>
      <c r="AE33" s="22">
        <v>1</v>
      </c>
      <c r="AF33" s="22" t="s">
        <v>80</v>
      </c>
      <c r="AG33" s="22" t="s">
        <v>80</v>
      </c>
      <c r="AH33" s="22" t="s">
        <v>80</v>
      </c>
      <c r="AI33" s="22" t="s">
        <v>80</v>
      </c>
    </row>
    <row r="34" spans="18:35" x14ac:dyDescent="0.25">
      <c r="R34" s="75"/>
      <c r="S34" s="21">
        <v>2</v>
      </c>
      <c r="T34" s="22" t="s">
        <v>80</v>
      </c>
      <c r="U34" s="22" t="s">
        <v>80</v>
      </c>
      <c r="V34" s="22" t="s">
        <v>80</v>
      </c>
      <c r="W34" s="22" t="s">
        <v>80</v>
      </c>
      <c r="X34" s="22" t="s">
        <v>80</v>
      </c>
      <c r="Y34" s="22" t="s">
        <v>80</v>
      </c>
      <c r="Z34" s="22" t="s">
        <v>80</v>
      </c>
      <c r="AB34" s="21">
        <v>2</v>
      </c>
      <c r="AC34" s="22" t="s">
        <v>80</v>
      </c>
      <c r="AD34" s="22" t="s">
        <v>80</v>
      </c>
      <c r="AE34" s="22" t="s">
        <v>80</v>
      </c>
      <c r="AF34" s="22" t="s">
        <v>80</v>
      </c>
      <c r="AG34" s="22" t="s">
        <v>80</v>
      </c>
      <c r="AH34" s="22" t="s">
        <v>80</v>
      </c>
      <c r="AI34" s="22" t="s">
        <v>80</v>
      </c>
    </row>
    <row r="35" spans="18:35" x14ac:dyDescent="0.25">
      <c r="R35" s="75"/>
      <c r="S35" s="21">
        <v>1</v>
      </c>
      <c r="T35" s="22" t="s">
        <v>80</v>
      </c>
      <c r="U35" s="22" t="s">
        <v>80</v>
      </c>
      <c r="V35" s="22" t="s">
        <v>80</v>
      </c>
      <c r="W35" s="22" t="s">
        <v>80</v>
      </c>
      <c r="X35" s="22" t="s">
        <v>80</v>
      </c>
      <c r="Y35" s="22" t="s">
        <v>80</v>
      </c>
      <c r="Z35" s="22" t="s">
        <v>80</v>
      </c>
      <c r="AB35" s="21">
        <v>1</v>
      </c>
      <c r="AC35" s="22" t="s">
        <v>80</v>
      </c>
      <c r="AD35" s="22" t="s">
        <v>80</v>
      </c>
      <c r="AE35" s="22" t="s">
        <v>80</v>
      </c>
      <c r="AF35" s="22" t="s">
        <v>80</v>
      </c>
      <c r="AG35" s="22" t="s">
        <v>80</v>
      </c>
      <c r="AH35" s="22" t="s">
        <v>80</v>
      </c>
      <c r="AI35" s="22" t="s">
        <v>80</v>
      </c>
    </row>
    <row r="36" spans="18:35" x14ac:dyDescent="0.25">
      <c r="T36" s="23">
        <v>1</v>
      </c>
      <c r="U36" s="23">
        <v>2</v>
      </c>
      <c r="V36" s="23">
        <v>3</v>
      </c>
      <c r="W36" s="23">
        <v>4</v>
      </c>
      <c r="X36" s="23">
        <v>5</v>
      </c>
      <c r="Y36" s="23">
        <v>6</v>
      </c>
      <c r="Z36" s="23">
        <v>7</v>
      </c>
      <c r="AC36" s="23">
        <v>1</v>
      </c>
      <c r="AD36" s="23">
        <v>2</v>
      </c>
      <c r="AE36" s="23">
        <v>3</v>
      </c>
      <c r="AF36" s="23">
        <v>4</v>
      </c>
      <c r="AG36" s="23">
        <v>5</v>
      </c>
      <c r="AH36" s="23">
        <v>6</v>
      </c>
      <c r="AI36" s="23">
        <v>7</v>
      </c>
    </row>
    <row r="37" spans="18:35" x14ac:dyDescent="0.25">
      <c r="T37" s="76" t="s">
        <v>47</v>
      </c>
      <c r="U37" s="76"/>
      <c r="V37" s="76"/>
      <c r="W37" s="76"/>
      <c r="X37" s="76"/>
      <c r="Y37" s="76"/>
      <c r="Z37" s="76"/>
      <c r="AC37" s="76" t="s">
        <v>47</v>
      </c>
      <c r="AD37" s="76"/>
      <c r="AE37" s="76"/>
      <c r="AF37" s="76"/>
      <c r="AG37" s="76"/>
      <c r="AH37" s="76"/>
      <c r="AI37" s="76"/>
    </row>
    <row r="39" spans="18:35" x14ac:dyDescent="0.25">
      <c r="T39" s="77" t="s">
        <v>18</v>
      </c>
      <c r="U39" s="77"/>
      <c r="V39" s="77"/>
      <c r="W39" s="77"/>
      <c r="X39" s="77"/>
      <c r="Y39" s="77"/>
      <c r="Z39" s="77"/>
      <c r="AC39" s="77" t="s">
        <v>50</v>
      </c>
      <c r="AD39" s="77"/>
      <c r="AE39" s="77"/>
      <c r="AF39" s="77"/>
      <c r="AG39" s="77"/>
      <c r="AH39" s="77"/>
      <c r="AI39" s="77"/>
    </row>
    <row r="40" spans="18:35" x14ac:dyDescent="0.25">
      <c r="R40" s="75" t="s">
        <v>1</v>
      </c>
      <c r="S40" s="21">
        <v>7</v>
      </c>
      <c r="T40" s="22" t="s">
        <v>80</v>
      </c>
      <c r="U40" s="22" t="s">
        <v>80</v>
      </c>
      <c r="V40" s="22" t="s">
        <v>80</v>
      </c>
      <c r="W40" s="22" t="s">
        <v>80</v>
      </c>
      <c r="X40" s="22" t="s">
        <v>80</v>
      </c>
      <c r="Y40" s="22" t="s">
        <v>80</v>
      </c>
      <c r="Z40" s="22" t="s">
        <v>80</v>
      </c>
      <c r="AB40" s="21">
        <v>7</v>
      </c>
      <c r="AC40" s="22" t="s">
        <v>80</v>
      </c>
      <c r="AD40" s="22" t="s">
        <v>80</v>
      </c>
      <c r="AE40" s="22" t="s">
        <v>80</v>
      </c>
      <c r="AF40" s="22" t="s">
        <v>80</v>
      </c>
      <c r="AG40" s="22" t="s">
        <v>80</v>
      </c>
      <c r="AH40" s="22" t="s">
        <v>80</v>
      </c>
      <c r="AI40" s="22" t="s">
        <v>80</v>
      </c>
    </row>
    <row r="41" spans="18:35" x14ac:dyDescent="0.25">
      <c r="R41" s="75"/>
      <c r="S41" s="21">
        <v>6</v>
      </c>
      <c r="T41" s="22" t="s">
        <v>80</v>
      </c>
      <c r="U41" s="22" t="s">
        <v>80</v>
      </c>
      <c r="V41" s="22" t="s">
        <v>80</v>
      </c>
      <c r="W41" s="22" t="s">
        <v>80</v>
      </c>
      <c r="X41" s="22" t="s">
        <v>80</v>
      </c>
      <c r="Y41" s="22" t="s">
        <v>80</v>
      </c>
      <c r="Z41" s="22" t="s">
        <v>80</v>
      </c>
      <c r="AB41" s="21">
        <v>6</v>
      </c>
      <c r="AC41" s="22" t="s">
        <v>80</v>
      </c>
      <c r="AD41" s="22" t="s">
        <v>80</v>
      </c>
      <c r="AE41" s="22" t="s">
        <v>80</v>
      </c>
      <c r="AF41" s="22" t="s">
        <v>80</v>
      </c>
      <c r="AG41" s="22" t="s">
        <v>80</v>
      </c>
      <c r="AH41" s="22" t="s">
        <v>80</v>
      </c>
      <c r="AI41" s="22" t="s">
        <v>80</v>
      </c>
    </row>
    <row r="42" spans="18:35" x14ac:dyDescent="0.25">
      <c r="R42" s="75"/>
      <c r="S42" s="21">
        <v>5</v>
      </c>
      <c r="T42" s="22" t="s">
        <v>80</v>
      </c>
      <c r="U42" s="22" t="s">
        <v>80</v>
      </c>
      <c r="V42" s="22" t="s">
        <v>80</v>
      </c>
      <c r="W42" s="22" t="s">
        <v>80</v>
      </c>
      <c r="X42" s="22" t="s">
        <v>80</v>
      </c>
      <c r="Y42" s="22" t="s">
        <v>80</v>
      </c>
      <c r="Z42" s="22" t="s">
        <v>80</v>
      </c>
      <c r="AB42" s="21">
        <v>5</v>
      </c>
      <c r="AC42" s="22" t="s">
        <v>80</v>
      </c>
      <c r="AD42" s="22" t="s">
        <v>80</v>
      </c>
      <c r="AE42" s="22" t="s">
        <v>80</v>
      </c>
      <c r="AF42" s="22" t="s">
        <v>80</v>
      </c>
      <c r="AG42" s="22" t="s">
        <v>80</v>
      </c>
      <c r="AH42" s="22" t="s">
        <v>80</v>
      </c>
      <c r="AI42" s="22" t="s">
        <v>80</v>
      </c>
    </row>
    <row r="43" spans="18:35" x14ac:dyDescent="0.25">
      <c r="R43" s="75"/>
      <c r="S43" s="21">
        <v>4</v>
      </c>
      <c r="T43" s="22" t="s">
        <v>80</v>
      </c>
      <c r="U43" s="22" t="s">
        <v>80</v>
      </c>
      <c r="V43" s="22" t="s">
        <v>80</v>
      </c>
      <c r="W43" s="22" t="s">
        <v>80</v>
      </c>
      <c r="X43" s="22" t="s">
        <v>80</v>
      </c>
      <c r="Y43" s="22" t="s">
        <v>80</v>
      </c>
      <c r="Z43" s="22" t="s">
        <v>80</v>
      </c>
      <c r="AB43" s="21">
        <v>4</v>
      </c>
      <c r="AC43" s="22" t="s">
        <v>80</v>
      </c>
      <c r="AD43" s="22" t="s">
        <v>80</v>
      </c>
      <c r="AE43" s="22" t="s">
        <v>80</v>
      </c>
      <c r="AF43" s="22" t="s">
        <v>80</v>
      </c>
      <c r="AG43" s="22" t="s">
        <v>80</v>
      </c>
      <c r="AH43" s="22" t="s">
        <v>80</v>
      </c>
      <c r="AI43" s="22" t="s">
        <v>80</v>
      </c>
    </row>
    <row r="44" spans="18:35" x14ac:dyDescent="0.25">
      <c r="R44" s="75"/>
      <c r="S44" s="21">
        <v>3</v>
      </c>
      <c r="T44" s="22" t="s">
        <v>80</v>
      </c>
      <c r="U44" s="22" t="s">
        <v>80</v>
      </c>
      <c r="V44" s="22">
        <v>1</v>
      </c>
      <c r="W44" s="22" t="s">
        <v>80</v>
      </c>
      <c r="X44" s="22" t="s">
        <v>80</v>
      </c>
      <c r="Y44" s="22" t="s">
        <v>80</v>
      </c>
      <c r="Z44" s="22" t="s">
        <v>80</v>
      </c>
      <c r="AB44" s="21">
        <v>3</v>
      </c>
      <c r="AC44" s="22" t="s">
        <v>80</v>
      </c>
      <c r="AD44" s="22" t="s">
        <v>80</v>
      </c>
      <c r="AE44" s="22">
        <v>1</v>
      </c>
      <c r="AF44" s="22" t="s">
        <v>80</v>
      </c>
      <c r="AG44" s="22" t="s">
        <v>80</v>
      </c>
      <c r="AH44" s="22" t="s">
        <v>80</v>
      </c>
      <c r="AI44" s="22" t="s">
        <v>80</v>
      </c>
    </row>
    <row r="45" spans="18:35" x14ac:dyDescent="0.25">
      <c r="R45" s="75"/>
      <c r="S45" s="21">
        <v>2</v>
      </c>
      <c r="T45" s="22" t="s">
        <v>80</v>
      </c>
      <c r="U45" s="22" t="s">
        <v>80</v>
      </c>
      <c r="V45" s="22" t="s">
        <v>80</v>
      </c>
      <c r="W45" s="22" t="s">
        <v>80</v>
      </c>
      <c r="X45" s="22" t="s">
        <v>80</v>
      </c>
      <c r="Y45" s="22" t="s">
        <v>80</v>
      </c>
      <c r="Z45" s="22" t="s">
        <v>80</v>
      </c>
      <c r="AB45" s="21">
        <v>2</v>
      </c>
      <c r="AC45" s="22" t="s">
        <v>80</v>
      </c>
      <c r="AD45" s="22" t="s">
        <v>80</v>
      </c>
      <c r="AE45" s="22" t="s">
        <v>80</v>
      </c>
      <c r="AF45" s="22" t="s">
        <v>80</v>
      </c>
      <c r="AG45" s="22" t="s">
        <v>80</v>
      </c>
      <c r="AH45" s="22" t="s">
        <v>80</v>
      </c>
      <c r="AI45" s="22" t="s">
        <v>80</v>
      </c>
    </row>
    <row r="46" spans="18:35" x14ac:dyDescent="0.25">
      <c r="R46" s="75"/>
      <c r="S46" s="21">
        <v>1</v>
      </c>
      <c r="T46" s="22" t="s">
        <v>80</v>
      </c>
      <c r="U46" s="22" t="s">
        <v>80</v>
      </c>
      <c r="V46" s="22" t="s">
        <v>80</v>
      </c>
      <c r="W46" s="22" t="s">
        <v>80</v>
      </c>
      <c r="X46" s="22" t="s">
        <v>80</v>
      </c>
      <c r="Y46" s="22" t="s">
        <v>80</v>
      </c>
      <c r="Z46" s="22" t="s">
        <v>80</v>
      </c>
      <c r="AB46" s="21">
        <v>1</v>
      </c>
      <c r="AC46" s="22" t="s">
        <v>80</v>
      </c>
      <c r="AD46" s="22" t="s">
        <v>80</v>
      </c>
      <c r="AE46" s="22" t="s">
        <v>80</v>
      </c>
      <c r="AF46" s="22" t="s">
        <v>80</v>
      </c>
      <c r="AG46" s="22" t="s">
        <v>80</v>
      </c>
      <c r="AH46" s="22" t="s">
        <v>80</v>
      </c>
      <c r="AI46" s="22" t="s">
        <v>80</v>
      </c>
    </row>
    <row r="47" spans="18:35" x14ac:dyDescent="0.25">
      <c r="T47" s="23">
        <v>1</v>
      </c>
      <c r="U47" s="23">
        <v>2</v>
      </c>
      <c r="V47" s="23">
        <v>3</v>
      </c>
      <c r="W47" s="23">
        <v>4</v>
      </c>
      <c r="X47" s="23">
        <v>5</v>
      </c>
      <c r="Y47" s="23">
        <v>6</v>
      </c>
      <c r="Z47" s="23">
        <v>7</v>
      </c>
      <c r="AC47" s="23">
        <v>1</v>
      </c>
      <c r="AD47" s="23">
        <v>2</v>
      </c>
      <c r="AE47" s="23">
        <v>3</v>
      </c>
      <c r="AF47" s="23">
        <v>4</v>
      </c>
      <c r="AG47" s="23">
        <v>5</v>
      </c>
      <c r="AH47" s="23">
        <v>6</v>
      </c>
      <c r="AI47" s="23">
        <v>7</v>
      </c>
    </row>
    <row r="48" spans="18:35" x14ac:dyDescent="0.25">
      <c r="T48" s="76" t="s">
        <v>47</v>
      </c>
      <c r="U48" s="76"/>
      <c r="V48" s="76"/>
      <c r="W48" s="76"/>
      <c r="X48" s="76"/>
      <c r="Y48" s="76"/>
      <c r="Z48" s="76"/>
      <c r="AC48" s="76" t="s">
        <v>47</v>
      </c>
      <c r="AD48" s="76"/>
      <c r="AE48" s="76"/>
      <c r="AF48" s="76"/>
      <c r="AG48" s="76"/>
      <c r="AH48" s="76"/>
      <c r="AI48" s="76"/>
    </row>
  </sheetData>
  <sheetProtection algorithmName="SHA-512" hashValue="0ga6afArXwgHxOXVTrWl2QfbH9OfOUnm6RCrHREOhv3fndF4D7M+Ci/T1sZY9zUAivOaCeucbVK8mXi8FlRoBw==" saltValue="D7AWaFO1hnpbeiz96RxBng==" spinCount="100000" sheet="1" objects="1" scenarios="1"/>
  <sortState ref="A2:I28">
    <sortCondition ref="A2"/>
  </sortState>
  <mergeCells count="23">
    <mergeCell ref="T25:Z25"/>
    <mergeCell ref="AC25:AI25"/>
    <mergeCell ref="K1:L1"/>
    <mergeCell ref="O1:P1"/>
    <mergeCell ref="T5:Z5"/>
    <mergeCell ref="AC5:AI5"/>
    <mergeCell ref="R6:R12"/>
    <mergeCell ref="K10:L10"/>
    <mergeCell ref="T14:Z14"/>
    <mergeCell ref="AC14:AI14"/>
    <mergeCell ref="T16:Z16"/>
    <mergeCell ref="AC16:AI16"/>
    <mergeCell ref="R17:R23"/>
    <mergeCell ref="R40:R46"/>
    <mergeCell ref="T48:Z48"/>
    <mergeCell ref="AC48:AI48"/>
    <mergeCell ref="T28:Z28"/>
    <mergeCell ref="AC28:AI28"/>
    <mergeCell ref="R29:R35"/>
    <mergeCell ref="T37:Z37"/>
    <mergeCell ref="AC37:AI37"/>
    <mergeCell ref="T39:Z39"/>
    <mergeCell ref="AC39:AI39"/>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4" ma:contentTypeDescription="Create a new document." ma:contentTypeScope="" ma:versionID="7eaf3ad2d668de3d38106c004da69f2b">
  <xsd:schema xmlns:xsd="http://www.w3.org/2001/XMLSchema" xmlns:xs="http://www.w3.org/2001/XMLSchema" xmlns:p="http://schemas.microsoft.com/office/2006/metadata/properties" xmlns:ns2="c9707976-b9a4-4d64-b46b-225405a11850" targetNamespace="http://schemas.microsoft.com/office/2006/metadata/properties" ma:root="true" ma:fieldsID="86f2cd098e59bbfb00d67e1ebecfae36" ns2:_="">
    <xsd:import namespace="c9707976-b9a4-4d64-b46b-225405a11850"/>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10947A5-74FC-4088-8A00-B70ABFA6D098}">
  <ds:schemaRefs>
    <ds:schemaRef ds:uri="http://schemas.microsoft.com/sharepoint/v3/contenttype/forms"/>
  </ds:schemaRefs>
</ds:datastoreItem>
</file>

<file path=customXml/itemProps2.xml><?xml version="1.0" encoding="utf-8"?>
<ds:datastoreItem xmlns:ds="http://schemas.openxmlformats.org/officeDocument/2006/customXml" ds:itemID="{E3F5D61D-9A1B-4EEF-B51C-07D4C249C5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47864D-E94F-48AB-A5E4-CEB16BA39B6F}">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elements/1.1/"/>
    <ds:schemaRef ds:uri="http://www.w3.org/XML/1998/namespace"/>
    <ds:schemaRef ds:uri="c9707976-b9a4-4d64-b46b-225405a118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 Page</vt:lpstr>
      <vt:lpstr>Analysis</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2017-01-11T21:57:01Z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